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Volumes/GoogleDrive/Shared drives/Clients Nordics/EnergiNorge/Fornybarometeret 2/Kristin Excel/"/>
    </mc:Choice>
  </mc:AlternateContent>
  <xr:revisionPtr revIDLastSave="0" documentId="8_{75CAB2BD-ABFA-5541-A260-B92F2C18247D}" xr6:coauthVersionLast="45" xr6:coauthVersionMax="45" xr10:uidLastSave="{00000000-0000-0000-0000-000000000000}"/>
  <bookViews>
    <workbookView xWindow="0" yWindow="460" windowWidth="28800" windowHeight="15940" activeTab="5" xr2:uid="{D5E635CE-9813-4675-AD20-E735080D94F2}"/>
  </bookViews>
  <sheets>
    <sheet name="Figur 3.1" sheetId="2" r:id="rId1"/>
    <sheet name="Figur 3.2" sheetId="1" r:id="rId2"/>
    <sheet name="Figur 3.3" sheetId="9" r:id="rId3"/>
    <sheet name="Figur 3.4 (S.2)" sheetId="8" r:id="rId4"/>
    <sheet name="Figur 3.5" sheetId="3" r:id="rId5"/>
    <sheet name="Figur 3.6-3.8 (S.3)" sheetId="12" r:id="rId6"/>
  </sheets>
  <externalReferences>
    <externalReference r:id="rId7"/>
  </externalReferences>
  <definedNames>
    <definedName name="Accounts" localSheetId="5">#REF!</definedName>
    <definedName name="Accounts">#REF!</definedName>
    <definedName name="datab" localSheetId="5">#REF!</definedName>
    <definedName name="datab">#REF!</definedName>
    <definedName name="_xlnm.Database">#REF!</definedName>
    <definedName name="skrange">'[1]0800Trimmed'!$F$35:$AU$154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0" i="12" l="1"/>
  <c r="E18" i="3"/>
  <c r="D45" i="12"/>
  <c r="F45" i="12"/>
  <c r="G45" i="12"/>
  <c r="H45" i="12"/>
  <c r="I45" i="12"/>
  <c r="J45" i="12"/>
  <c r="K45" i="12"/>
  <c r="L45" i="12"/>
  <c r="M45" i="12"/>
  <c r="N45" i="12"/>
  <c r="O45" i="12"/>
  <c r="P45" i="12"/>
  <c r="Q45" i="12"/>
  <c r="R45" i="12"/>
  <c r="S45" i="12"/>
  <c r="T45" i="12"/>
  <c r="U45" i="12"/>
  <c r="V45" i="12"/>
  <c r="D51" i="12"/>
  <c r="F51" i="12"/>
  <c r="G51" i="12"/>
  <c r="H51" i="12"/>
  <c r="I51" i="12"/>
  <c r="J51" i="12"/>
  <c r="K51" i="12"/>
  <c r="L51" i="12"/>
  <c r="M51" i="12"/>
  <c r="N51" i="12"/>
  <c r="O51" i="12"/>
  <c r="P51" i="12"/>
  <c r="Q51" i="12"/>
  <c r="R51" i="12"/>
  <c r="S51" i="12"/>
  <c r="T51" i="12"/>
  <c r="U53" i="12"/>
  <c r="D54" i="12"/>
  <c r="E54" i="12"/>
  <c r="F54" i="12"/>
  <c r="G54" i="12"/>
  <c r="H54" i="12"/>
  <c r="I54" i="12"/>
  <c r="J54" i="12"/>
  <c r="K54" i="12"/>
  <c r="L54" i="12"/>
  <c r="M54" i="12"/>
  <c r="N54" i="12"/>
  <c r="O54" i="12"/>
  <c r="P54" i="12"/>
  <c r="Q54" i="12"/>
  <c r="R54" i="12"/>
  <c r="S54" i="12"/>
  <c r="T54" i="12"/>
  <c r="D58" i="12"/>
  <c r="E58" i="12"/>
  <c r="F58" i="12"/>
  <c r="G58" i="12"/>
  <c r="C58" i="12" s="1"/>
  <c r="E100" i="12" s="1"/>
  <c r="F100" i="12" s="1"/>
  <c r="H58" i="12"/>
  <c r="I58" i="12"/>
  <c r="J58" i="12"/>
  <c r="K58" i="12"/>
  <c r="L58" i="12"/>
  <c r="M58" i="12"/>
  <c r="N58" i="12"/>
  <c r="O58" i="12"/>
  <c r="P58" i="12"/>
  <c r="Q58" i="12"/>
  <c r="R58" i="12"/>
  <c r="S58" i="12"/>
  <c r="T58" i="12"/>
  <c r="D59" i="12"/>
  <c r="C59" i="12" s="1"/>
  <c r="E101" i="12" s="1"/>
  <c r="F101" i="12" s="1"/>
  <c r="E59" i="12"/>
  <c r="F59" i="12"/>
  <c r="G59" i="12"/>
  <c r="H59" i="12"/>
  <c r="I59" i="12"/>
  <c r="J59" i="12"/>
  <c r="K59" i="12"/>
  <c r="L59" i="12"/>
  <c r="M59" i="12"/>
  <c r="N59" i="12"/>
  <c r="O59" i="12"/>
  <c r="P59" i="12"/>
  <c r="Q59" i="12"/>
  <c r="R59" i="12"/>
  <c r="S59" i="12"/>
  <c r="T59" i="12"/>
  <c r="D60" i="12"/>
  <c r="E60" i="12"/>
  <c r="F60" i="12"/>
  <c r="G60" i="12"/>
  <c r="C60" i="12" s="1"/>
  <c r="E102" i="12" s="1"/>
  <c r="F102" i="12" s="1"/>
  <c r="H60" i="12"/>
  <c r="I60" i="12"/>
  <c r="J60" i="12"/>
  <c r="K60" i="12"/>
  <c r="L60" i="12"/>
  <c r="M60" i="12"/>
  <c r="N60" i="12"/>
  <c r="O60" i="12"/>
  <c r="P60" i="12"/>
  <c r="Q60" i="12"/>
  <c r="R60" i="12"/>
  <c r="S60" i="12"/>
  <c r="T60" i="12"/>
  <c r="D61" i="12"/>
  <c r="E61" i="12"/>
  <c r="C61" i="12" s="1"/>
  <c r="E103" i="12" s="1"/>
  <c r="F103" i="12" s="1"/>
  <c r="F61" i="12"/>
  <c r="G61" i="12"/>
  <c r="H61" i="12"/>
  <c r="I61" i="12"/>
  <c r="J61" i="12"/>
  <c r="K61" i="12"/>
  <c r="L61" i="12"/>
  <c r="M61" i="12"/>
  <c r="N61" i="12"/>
  <c r="O61" i="12"/>
  <c r="P61" i="12"/>
  <c r="Q61" i="12"/>
  <c r="R61" i="12"/>
  <c r="S61" i="12"/>
  <c r="T61" i="12"/>
  <c r="D62" i="12"/>
  <c r="E62" i="12"/>
  <c r="F62" i="12"/>
  <c r="G62" i="12"/>
  <c r="C62" i="12" s="1"/>
  <c r="E104" i="12" s="1"/>
  <c r="F104" i="12" s="1"/>
  <c r="H62" i="12"/>
  <c r="I62" i="12"/>
  <c r="J62" i="12"/>
  <c r="K62" i="12"/>
  <c r="L62" i="12"/>
  <c r="M62" i="12"/>
  <c r="N62" i="12"/>
  <c r="O62" i="12"/>
  <c r="P62" i="12"/>
  <c r="Q62" i="12"/>
  <c r="R62" i="12"/>
  <c r="S62" i="12"/>
  <c r="T62" i="12"/>
  <c r="D63" i="12"/>
  <c r="C63" i="12" s="1"/>
  <c r="E106" i="12" s="1"/>
  <c r="F106" i="12" s="1"/>
  <c r="E63" i="12"/>
  <c r="F63" i="12"/>
  <c r="G63" i="12"/>
  <c r="H63" i="12"/>
  <c r="I63" i="12"/>
  <c r="J63" i="12"/>
  <c r="K63" i="12"/>
  <c r="L63" i="12"/>
  <c r="M63" i="12"/>
  <c r="N63" i="12"/>
  <c r="O63" i="12"/>
  <c r="P63" i="12"/>
  <c r="Q63" i="12"/>
  <c r="R63" i="12"/>
  <c r="S63" i="12"/>
  <c r="T63" i="12"/>
  <c r="E98" i="12"/>
  <c r="F98" i="12" s="1"/>
  <c r="E99" i="12"/>
  <c r="F99" i="12" s="1"/>
  <c r="E105" i="12"/>
  <c r="F105" i="12" s="1"/>
  <c r="D120" i="12"/>
  <c r="E120" i="12"/>
  <c r="F120" i="12"/>
  <c r="G120" i="12"/>
  <c r="H120" i="12"/>
  <c r="I120" i="12"/>
  <c r="J120" i="12"/>
  <c r="K120" i="12"/>
  <c r="L120" i="12"/>
  <c r="M120" i="12"/>
  <c r="N120" i="12"/>
  <c r="O120" i="12"/>
  <c r="P120" i="12"/>
  <c r="Q120" i="12"/>
  <c r="R120" i="12"/>
  <c r="S120" i="12"/>
  <c r="T120" i="12"/>
  <c r="U120" i="12"/>
  <c r="B125" i="12"/>
  <c r="D127" i="12" s="1"/>
  <c r="E127" i="12"/>
  <c r="G127" i="12"/>
  <c r="I127" i="12"/>
  <c r="K127" i="12"/>
  <c r="M127" i="12"/>
  <c r="O127" i="12"/>
  <c r="Q127" i="12"/>
  <c r="R127" i="12"/>
  <c r="S127" i="12"/>
  <c r="T127" i="12"/>
  <c r="D128" i="12"/>
  <c r="F128" i="12"/>
  <c r="G128" i="12"/>
  <c r="H128" i="12"/>
  <c r="U128" i="12" s="1"/>
  <c r="I128" i="12"/>
  <c r="J128" i="12"/>
  <c r="K128" i="12"/>
  <c r="L128" i="12"/>
  <c r="M128" i="12"/>
  <c r="N128" i="12"/>
  <c r="O128" i="12"/>
  <c r="P128" i="12"/>
  <c r="Q128" i="12"/>
  <c r="R128" i="12"/>
  <c r="S128" i="12"/>
  <c r="T128" i="12"/>
  <c r="D129" i="12"/>
  <c r="F129" i="12"/>
  <c r="G129" i="12"/>
  <c r="H129" i="12"/>
  <c r="I129" i="12"/>
  <c r="J129" i="12"/>
  <c r="K129" i="12"/>
  <c r="L129" i="12"/>
  <c r="M129" i="12"/>
  <c r="N129" i="12"/>
  <c r="O129" i="12"/>
  <c r="P129" i="12"/>
  <c r="Q129" i="12"/>
  <c r="R129" i="12"/>
  <c r="S129" i="12"/>
  <c r="T129" i="12"/>
  <c r="U129" i="12"/>
  <c r="D130" i="12"/>
  <c r="F130" i="12"/>
  <c r="U130" i="12" s="1"/>
  <c r="G130" i="12"/>
  <c r="H130" i="12"/>
  <c r="I130" i="12"/>
  <c r="J130" i="12"/>
  <c r="K130" i="12"/>
  <c r="L130" i="12"/>
  <c r="M130" i="12"/>
  <c r="N130" i="12"/>
  <c r="O130" i="12"/>
  <c r="P130" i="12"/>
  <c r="Q130" i="12"/>
  <c r="R130" i="12"/>
  <c r="S130" i="12"/>
  <c r="T130" i="12"/>
  <c r="D131" i="12"/>
  <c r="F131" i="12"/>
  <c r="G131" i="12"/>
  <c r="H131" i="12"/>
  <c r="I131" i="12"/>
  <c r="J131" i="12"/>
  <c r="K131" i="12"/>
  <c r="L131" i="12"/>
  <c r="M131" i="12"/>
  <c r="N131" i="12"/>
  <c r="O131" i="12"/>
  <c r="P131" i="12"/>
  <c r="Q131" i="12"/>
  <c r="R131" i="12"/>
  <c r="S131" i="12"/>
  <c r="T131" i="12"/>
  <c r="U131" i="12"/>
  <c r="D132" i="12"/>
  <c r="F132" i="12"/>
  <c r="G132" i="12"/>
  <c r="H132" i="12"/>
  <c r="U132" i="12" s="1"/>
  <c r="I132" i="12"/>
  <c r="J132" i="12"/>
  <c r="K132" i="12"/>
  <c r="L132" i="12"/>
  <c r="M132" i="12"/>
  <c r="N132" i="12"/>
  <c r="O132" i="12"/>
  <c r="P132" i="12"/>
  <c r="Q132" i="12"/>
  <c r="R132" i="12"/>
  <c r="S132" i="12"/>
  <c r="T132" i="12"/>
  <c r="F133" i="12"/>
  <c r="G133" i="12"/>
  <c r="H133" i="12"/>
  <c r="I133" i="12"/>
  <c r="J133" i="12"/>
  <c r="K133" i="12"/>
  <c r="L133" i="12"/>
  <c r="M133" i="12"/>
  <c r="N133" i="12"/>
  <c r="O133" i="12"/>
  <c r="P133" i="12"/>
  <c r="Q133" i="12"/>
  <c r="R133" i="12"/>
  <c r="S133" i="12"/>
  <c r="T133" i="12"/>
  <c r="E147" i="12"/>
  <c r="G147" i="12"/>
  <c r="I147" i="12"/>
  <c r="K147" i="12"/>
  <c r="M147" i="12"/>
  <c r="O147" i="12"/>
  <c r="Q147" i="12"/>
  <c r="R147" i="12"/>
  <c r="S147" i="12"/>
  <c r="T147" i="12"/>
  <c r="D148" i="12"/>
  <c r="E148" i="12"/>
  <c r="F148" i="12"/>
  <c r="G148" i="12"/>
  <c r="H148" i="12"/>
  <c r="I148" i="12"/>
  <c r="J148" i="12"/>
  <c r="K148" i="12"/>
  <c r="L148" i="12"/>
  <c r="M148" i="12"/>
  <c r="N148" i="12"/>
  <c r="O148" i="12"/>
  <c r="P148" i="12"/>
  <c r="Q148" i="12"/>
  <c r="R148" i="12"/>
  <c r="S148" i="12"/>
  <c r="T148" i="12"/>
  <c r="U148" i="12"/>
  <c r="D149" i="12"/>
  <c r="E149" i="12"/>
  <c r="F149" i="12"/>
  <c r="G149" i="12"/>
  <c r="H149" i="12"/>
  <c r="I149" i="12"/>
  <c r="J149" i="12"/>
  <c r="K149" i="12"/>
  <c r="L149" i="12"/>
  <c r="M149" i="12"/>
  <c r="N149" i="12"/>
  <c r="O149" i="12"/>
  <c r="U149" i="12" s="1"/>
  <c r="P149" i="12"/>
  <c r="Q149" i="12"/>
  <c r="R149" i="12"/>
  <c r="S149" i="12"/>
  <c r="T149" i="12"/>
  <c r="D150" i="12"/>
  <c r="F150" i="12"/>
  <c r="G150" i="12"/>
  <c r="H150" i="12"/>
  <c r="I150" i="12"/>
  <c r="J150" i="12"/>
  <c r="K150" i="12"/>
  <c r="L150" i="12"/>
  <c r="M150" i="12"/>
  <c r="N150" i="12"/>
  <c r="O150" i="12"/>
  <c r="P150" i="12"/>
  <c r="Q150" i="12"/>
  <c r="R150" i="12"/>
  <c r="S150" i="12"/>
  <c r="T150" i="12"/>
  <c r="U150" i="12"/>
  <c r="D151" i="12"/>
  <c r="E151" i="12"/>
  <c r="F151" i="12"/>
  <c r="G151" i="12"/>
  <c r="H151" i="12"/>
  <c r="I151" i="12"/>
  <c r="J151" i="12"/>
  <c r="K151" i="12"/>
  <c r="L151" i="12"/>
  <c r="M151" i="12"/>
  <c r="N151" i="12"/>
  <c r="O151" i="12"/>
  <c r="U151" i="12" s="1"/>
  <c r="P151" i="12"/>
  <c r="Q151" i="12"/>
  <c r="R151" i="12"/>
  <c r="S151" i="12"/>
  <c r="T151" i="12"/>
  <c r="D152" i="12"/>
  <c r="E152" i="12"/>
  <c r="F152" i="12"/>
  <c r="G152" i="12"/>
  <c r="H152" i="12"/>
  <c r="I152" i="12"/>
  <c r="J152" i="12"/>
  <c r="K152" i="12"/>
  <c r="L152" i="12"/>
  <c r="M152" i="12"/>
  <c r="N152" i="12"/>
  <c r="O152" i="12"/>
  <c r="P152" i="12"/>
  <c r="Q152" i="12"/>
  <c r="R152" i="12"/>
  <c r="S152" i="12"/>
  <c r="T152" i="12"/>
  <c r="U152" i="12"/>
  <c r="E153" i="12"/>
  <c r="G153" i="12"/>
  <c r="I153" i="12"/>
  <c r="K153" i="12"/>
  <c r="M153" i="12"/>
  <c r="O153" i="12"/>
  <c r="Q153" i="12"/>
  <c r="R153" i="12"/>
  <c r="S153" i="12"/>
  <c r="T153" i="12"/>
  <c r="D184" i="12"/>
  <c r="D133" i="12" l="1"/>
  <c r="U133" i="12" s="1"/>
  <c r="D147" i="12"/>
  <c r="N127" i="12"/>
  <c r="N147" i="12" s="1"/>
  <c r="N153" i="12" s="1"/>
  <c r="J127" i="12"/>
  <c r="J147" i="12" s="1"/>
  <c r="J153" i="12" s="1"/>
  <c r="F127" i="12"/>
  <c r="F147" i="12" s="1"/>
  <c r="F153" i="12" s="1"/>
  <c r="P127" i="12"/>
  <c r="P147" i="12" s="1"/>
  <c r="P153" i="12" s="1"/>
  <c r="L127" i="12"/>
  <c r="L147" i="12" s="1"/>
  <c r="L153" i="12" s="1"/>
  <c r="H127" i="12"/>
  <c r="H147" i="12" s="1"/>
  <c r="H153" i="12" s="1"/>
  <c r="U127" i="12" l="1"/>
  <c r="D153" i="12"/>
  <c r="U153" i="12" s="1"/>
  <c r="U147" i="12"/>
  <c r="S109" i="3" l="1"/>
  <c r="S107" i="3" l="1"/>
  <c r="S99" i="3"/>
  <c r="S101" i="3"/>
  <c r="S102" i="3"/>
  <c r="S103" i="3"/>
  <c r="S98" i="3"/>
  <c r="D128" i="3"/>
  <c r="F123" i="3" s="1"/>
  <c r="B128" i="3"/>
  <c r="C125" i="3"/>
  <c r="C124" i="3"/>
  <c r="C123" i="3"/>
  <c r="C122" i="3"/>
  <c r="C128" i="3" l="1"/>
  <c r="T33" i="3"/>
  <c r="T34" i="3"/>
  <c r="T35" i="3"/>
  <c r="T36" i="3"/>
  <c r="T37" i="3"/>
  <c r="T32" i="3"/>
  <c r="X69" i="1" l="1"/>
  <c r="X70" i="1"/>
  <c r="X71" i="1"/>
  <c r="X72" i="1"/>
  <c r="X73" i="1"/>
  <c r="X74" i="1"/>
  <c r="X75" i="1"/>
  <c r="X76" i="1"/>
  <c r="X77" i="1"/>
  <c r="X78" i="1"/>
  <c r="X79" i="1"/>
  <c r="X80" i="1"/>
  <c r="X81" i="1"/>
  <c r="X82" i="1"/>
  <c r="X83" i="1"/>
  <c r="X84" i="1"/>
  <c r="X85" i="1"/>
  <c r="X86" i="1"/>
  <c r="X87" i="1"/>
  <c r="X68" i="1"/>
  <c r="S70" i="1"/>
  <c r="S71" i="1"/>
  <c r="S72" i="1"/>
  <c r="S73" i="1"/>
  <c r="S74" i="1"/>
  <c r="S75" i="1"/>
  <c r="S76" i="1"/>
  <c r="S77" i="1"/>
  <c r="S78" i="1"/>
  <c r="S79" i="1"/>
  <c r="S80" i="1"/>
  <c r="S81" i="1"/>
  <c r="S82" i="1"/>
  <c r="S83" i="1"/>
  <c r="S84" i="1"/>
  <c r="S85" i="1"/>
  <c r="S86" i="1"/>
  <c r="S87" i="1"/>
  <c r="S69" i="1"/>
  <c r="T70" i="1"/>
  <c r="U70" i="1"/>
  <c r="V70" i="1"/>
  <c r="W70" i="1"/>
  <c r="T71" i="1"/>
  <c r="U71" i="1"/>
  <c r="V71" i="1"/>
  <c r="W71" i="1"/>
  <c r="T72" i="1"/>
  <c r="U72" i="1"/>
  <c r="V72" i="1"/>
  <c r="W72" i="1"/>
  <c r="T73" i="1"/>
  <c r="U73" i="1"/>
  <c r="V73" i="1"/>
  <c r="W73" i="1"/>
  <c r="T74" i="1"/>
  <c r="U74" i="1"/>
  <c r="V74" i="1"/>
  <c r="W74" i="1"/>
  <c r="T75" i="1"/>
  <c r="U75" i="1"/>
  <c r="V75" i="1"/>
  <c r="W75" i="1"/>
  <c r="T76" i="1"/>
  <c r="U76" i="1"/>
  <c r="V76" i="1"/>
  <c r="W76" i="1"/>
  <c r="T77" i="1"/>
  <c r="U77" i="1"/>
  <c r="V77" i="1"/>
  <c r="W77" i="1"/>
  <c r="T78" i="1"/>
  <c r="U78" i="1"/>
  <c r="V78" i="1"/>
  <c r="W78" i="1"/>
  <c r="T79" i="1"/>
  <c r="U79" i="1"/>
  <c r="V79" i="1"/>
  <c r="W79" i="1"/>
  <c r="T80" i="1"/>
  <c r="U80" i="1"/>
  <c r="V80" i="1"/>
  <c r="W80" i="1"/>
  <c r="T81" i="1"/>
  <c r="U81" i="1"/>
  <c r="V81" i="1"/>
  <c r="W81" i="1"/>
  <c r="T82" i="1"/>
  <c r="U82" i="1"/>
  <c r="V82" i="1"/>
  <c r="W82" i="1"/>
  <c r="T83" i="1"/>
  <c r="U83" i="1"/>
  <c r="V83" i="1"/>
  <c r="W83" i="1"/>
  <c r="T84" i="1"/>
  <c r="U84" i="1"/>
  <c r="V84" i="1"/>
  <c r="W84" i="1"/>
  <c r="T85" i="1"/>
  <c r="U85" i="1"/>
  <c r="V85" i="1"/>
  <c r="W85" i="1"/>
  <c r="T86" i="1"/>
  <c r="U86" i="1"/>
  <c r="V86" i="1"/>
  <c r="W86" i="1"/>
  <c r="T87" i="1"/>
  <c r="U87" i="1"/>
  <c r="V87" i="1"/>
  <c r="W87" i="1"/>
  <c r="W69" i="1"/>
  <c r="V69" i="1"/>
  <c r="U69" i="1"/>
  <c r="T69" i="1"/>
  <c r="D17" i="3" l="1"/>
  <c r="F16" i="3"/>
  <c r="G16" i="3"/>
  <c r="H16" i="3"/>
  <c r="I16" i="3"/>
  <c r="J16" i="3"/>
  <c r="K16" i="3"/>
  <c r="L16" i="3"/>
  <c r="M16" i="3"/>
  <c r="N16" i="3"/>
  <c r="O16" i="3"/>
  <c r="P16" i="3"/>
  <c r="Q16" i="3"/>
  <c r="R16" i="3"/>
  <c r="T16" i="3"/>
  <c r="U16" i="3"/>
  <c r="V16" i="3"/>
  <c r="E16" i="3"/>
  <c r="C25" i="3"/>
  <c r="C26" i="3"/>
  <c r="C15" i="3"/>
  <c r="C14" i="3"/>
  <c r="C12" i="3"/>
  <c r="C104" i="3"/>
  <c r="D104" i="3"/>
  <c r="E104" i="3"/>
  <c r="F104" i="3"/>
  <c r="G104" i="3"/>
  <c r="H104" i="3"/>
  <c r="I104" i="3"/>
  <c r="J104" i="3"/>
  <c r="K104" i="3"/>
  <c r="L104" i="3"/>
  <c r="M104" i="3"/>
  <c r="N104" i="3"/>
  <c r="O104" i="3"/>
  <c r="P104" i="3"/>
  <c r="Q104" i="3"/>
  <c r="R104" i="3"/>
  <c r="D16" i="3" l="1"/>
  <c r="S100" i="3"/>
  <c r="B104" i="3"/>
  <c r="S104" i="3" s="1"/>
  <c r="D25" i="3"/>
  <c r="G70" i="1" l="1"/>
  <c r="G71" i="1"/>
  <c r="G72" i="1"/>
  <c r="G73" i="1"/>
  <c r="G74" i="1"/>
  <c r="G75" i="1"/>
  <c r="G76" i="1"/>
  <c r="G77" i="1"/>
  <c r="G78" i="1"/>
  <c r="G79" i="1"/>
  <c r="G80" i="1"/>
  <c r="G81" i="1"/>
  <c r="G82" i="1"/>
  <c r="G83" i="1"/>
  <c r="G84" i="1"/>
  <c r="G85" i="1"/>
  <c r="G86" i="1"/>
  <c r="G87" i="1"/>
  <c r="G69" i="1"/>
  <c r="B88" i="3" l="1"/>
  <c r="B89" i="3" s="1"/>
  <c r="B91" i="3" s="1"/>
  <c r="D72" i="3"/>
  <c r="B72" i="3"/>
  <c r="S38" i="3"/>
  <c r="S39" i="3" s="1"/>
  <c r="R38" i="3"/>
  <c r="R39" i="3" s="1"/>
  <c r="Q38" i="3"/>
  <c r="Q39" i="3" s="1"/>
  <c r="P38" i="3"/>
  <c r="P39" i="3" s="1"/>
  <c r="O38" i="3"/>
  <c r="O39" i="3" s="1"/>
  <c r="N38" i="3"/>
  <c r="N39" i="3" s="1"/>
  <c r="M38" i="3"/>
  <c r="M39" i="3" s="1"/>
  <c r="L38" i="3"/>
  <c r="L39" i="3" s="1"/>
  <c r="K38" i="3"/>
  <c r="K39" i="3" s="1"/>
  <c r="J38" i="3"/>
  <c r="J39" i="3" s="1"/>
  <c r="I38" i="3"/>
  <c r="I39" i="3" s="1"/>
  <c r="H38" i="3"/>
  <c r="H39" i="3" s="1"/>
  <c r="G38" i="3"/>
  <c r="G39" i="3" s="1"/>
  <c r="F38" i="3"/>
  <c r="F39" i="3" s="1"/>
  <c r="E38" i="3"/>
  <c r="E39" i="3" s="1"/>
  <c r="D38" i="3"/>
  <c r="D39" i="3" s="1"/>
  <c r="C38" i="3"/>
  <c r="C39" i="3" s="1"/>
  <c r="B38" i="3"/>
  <c r="B39" i="3" s="1"/>
  <c r="V18" i="3"/>
  <c r="U18" i="3"/>
  <c r="T18" i="3"/>
  <c r="S18" i="3"/>
  <c r="R18" i="3"/>
  <c r="Q18" i="3"/>
  <c r="P18" i="3"/>
  <c r="O18" i="3"/>
  <c r="N18" i="3"/>
  <c r="M18" i="3"/>
  <c r="L18" i="3"/>
  <c r="K18" i="3"/>
  <c r="J18" i="3"/>
  <c r="I18" i="3"/>
  <c r="H18" i="3"/>
  <c r="G18" i="3"/>
  <c r="F18" i="3"/>
  <c r="D18" i="3"/>
  <c r="C18" i="3"/>
  <c r="B18" i="3"/>
  <c r="T53" i="2"/>
  <c r="O53" i="2"/>
  <c r="N53" i="2"/>
  <c r="M53" i="2"/>
  <c r="T52" i="2"/>
  <c r="O52" i="2"/>
  <c r="N52" i="2"/>
  <c r="M52" i="2"/>
  <c r="T51" i="2"/>
  <c r="O51" i="2"/>
  <c r="N51" i="2"/>
  <c r="M51" i="2"/>
  <c r="T50" i="2"/>
  <c r="O50" i="2"/>
  <c r="N50" i="2"/>
  <c r="M50" i="2"/>
  <c r="T49" i="2"/>
  <c r="O49" i="2"/>
  <c r="N49" i="2"/>
  <c r="M49" i="2"/>
  <c r="T48" i="2"/>
  <c r="O48" i="2"/>
  <c r="N48" i="2"/>
  <c r="M48" i="2"/>
  <c r="T47" i="2"/>
  <c r="O47" i="2"/>
  <c r="N47" i="2"/>
  <c r="M47" i="2"/>
  <c r="T46" i="2"/>
  <c r="O46" i="2"/>
  <c r="N46" i="2"/>
  <c r="M46" i="2"/>
  <c r="T45" i="2"/>
  <c r="O45" i="2"/>
  <c r="N45" i="2"/>
  <c r="M45" i="2"/>
  <c r="T44" i="2"/>
  <c r="O44" i="2"/>
  <c r="N44" i="2"/>
  <c r="M44" i="2"/>
  <c r="T43" i="2"/>
  <c r="O43" i="2"/>
  <c r="N43" i="2"/>
  <c r="M43" i="2"/>
  <c r="T42" i="2"/>
  <c r="O42" i="2"/>
  <c r="N42" i="2"/>
  <c r="V42" i="2" s="1"/>
  <c r="M42" i="2"/>
  <c r="T41" i="2"/>
  <c r="O41" i="2"/>
  <c r="N41" i="2"/>
  <c r="M41" i="2"/>
  <c r="T40" i="2"/>
  <c r="O40" i="2"/>
  <c r="N40" i="2"/>
  <c r="M40" i="2"/>
  <c r="T39" i="2"/>
  <c r="O39" i="2"/>
  <c r="N39" i="2"/>
  <c r="M39" i="2"/>
  <c r="T38" i="2"/>
  <c r="O38" i="2"/>
  <c r="N38" i="2"/>
  <c r="M38" i="2"/>
  <c r="T37" i="2"/>
  <c r="O37" i="2"/>
  <c r="N37" i="2"/>
  <c r="M37" i="2"/>
  <c r="T36" i="2"/>
  <c r="O36" i="2"/>
  <c r="N36" i="2"/>
  <c r="M36" i="2"/>
  <c r="T35" i="2"/>
  <c r="O35" i="2"/>
  <c r="N35" i="2"/>
  <c r="M35" i="2"/>
  <c r="T34" i="2"/>
  <c r="O34" i="2"/>
  <c r="N34" i="2"/>
  <c r="M34" i="2"/>
  <c r="T33" i="2"/>
  <c r="O33" i="2"/>
  <c r="N33" i="2"/>
  <c r="M33" i="2"/>
  <c r="T32" i="2"/>
  <c r="O32" i="2"/>
  <c r="N32" i="2"/>
  <c r="M32" i="2"/>
  <c r="T31" i="2"/>
  <c r="O31" i="2"/>
  <c r="N31" i="2"/>
  <c r="M31" i="2"/>
  <c r="T30" i="2"/>
  <c r="O30" i="2"/>
  <c r="N30" i="2"/>
  <c r="M30" i="2"/>
  <c r="T29" i="2"/>
  <c r="O29" i="2"/>
  <c r="N29" i="2"/>
  <c r="M29" i="2"/>
  <c r="T28" i="2"/>
  <c r="O28" i="2"/>
  <c r="N28" i="2"/>
  <c r="M28" i="2"/>
  <c r="T27" i="2"/>
  <c r="O27" i="2"/>
  <c r="N27" i="2"/>
  <c r="M27" i="2"/>
  <c r="T26" i="2"/>
  <c r="O26" i="2"/>
  <c r="N26" i="2"/>
  <c r="V26" i="2" s="1"/>
  <c r="M26" i="2"/>
  <c r="T25" i="2"/>
  <c r="O25" i="2"/>
  <c r="N25" i="2"/>
  <c r="M25" i="2"/>
  <c r="T24" i="2"/>
  <c r="O24" i="2"/>
  <c r="N24" i="2"/>
  <c r="M24" i="2"/>
  <c r="T23" i="2"/>
  <c r="O23" i="2"/>
  <c r="N23" i="2"/>
  <c r="M23" i="2"/>
  <c r="T22" i="2"/>
  <c r="O22" i="2"/>
  <c r="N22" i="2"/>
  <c r="M22" i="2"/>
  <c r="T21" i="2"/>
  <c r="O21" i="2"/>
  <c r="N21" i="2"/>
  <c r="M21" i="2"/>
  <c r="T20" i="2"/>
  <c r="O20" i="2"/>
  <c r="N20" i="2"/>
  <c r="M20" i="2"/>
  <c r="T19" i="2"/>
  <c r="O19" i="2"/>
  <c r="N19" i="2"/>
  <c r="M19" i="2"/>
  <c r="T18" i="2"/>
  <c r="O18" i="2"/>
  <c r="N18" i="2"/>
  <c r="M18" i="2"/>
  <c r="T17" i="2"/>
  <c r="O17" i="2"/>
  <c r="N17" i="2"/>
  <c r="M17" i="2"/>
  <c r="T16" i="2"/>
  <c r="O16" i="2"/>
  <c r="N16" i="2"/>
  <c r="M16" i="2"/>
  <c r="T15" i="2"/>
  <c r="O15" i="2"/>
  <c r="N15" i="2"/>
  <c r="M15" i="2"/>
  <c r="T14" i="2"/>
  <c r="O14" i="2"/>
  <c r="N14" i="2"/>
  <c r="M14" i="2"/>
  <c r="T13" i="2"/>
  <c r="O13" i="2"/>
  <c r="N13" i="2"/>
  <c r="M13" i="2"/>
  <c r="T12" i="2"/>
  <c r="O12" i="2"/>
  <c r="N12" i="2"/>
  <c r="M12" i="2"/>
  <c r="T11" i="2"/>
  <c r="O11" i="2"/>
  <c r="N11" i="2"/>
  <c r="M11" i="2"/>
  <c r="T10" i="2"/>
  <c r="O10" i="2"/>
  <c r="N10" i="2"/>
  <c r="V10" i="2" s="1"/>
  <c r="M10" i="2"/>
  <c r="T9" i="2"/>
  <c r="O9" i="2"/>
  <c r="N9" i="2"/>
  <c r="M9" i="2"/>
  <c r="T8" i="2"/>
  <c r="O8" i="2"/>
  <c r="N8" i="2"/>
  <c r="M8" i="2"/>
  <c r="T7" i="2"/>
  <c r="O7" i="2"/>
  <c r="N7" i="2"/>
  <c r="M7" i="2"/>
  <c r="T6" i="2"/>
  <c r="O6" i="2"/>
  <c r="N6" i="2"/>
  <c r="M6" i="2"/>
  <c r="T5" i="2"/>
  <c r="O5" i="2"/>
  <c r="N5" i="2"/>
  <c r="M5" i="2"/>
  <c r="H96" i="1"/>
  <c r="H95" i="1"/>
  <c r="F87" i="1"/>
  <c r="E87" i="1"/>
  <c r="D87" i="1"/>
  <c r="I87" i="1" s="1"/>
  <c r="C87" i="1"/>
  <c r="B87" i="1"/>
  <c r="F86" i="1"/>
  <c r="E86" i="1"/>
  <c r="D86" i="1"/>
  <c r="I86" i="1" s="1"/>
  <c r="C86" i="1"/>
  <c r="B86" i="1"/>
  <c r="F85" i="1"/>
  <c r="E85" i="1"/>
  <c r="D85" i="1"/>
  <c r="I85" i="1" s="1"/>
  <c r="C85" i="1"/>
  <c r="B85" i="1"/>
  <c r="F84" i="1"/>
  <c r="E84" i="1"/>
  <c r="D84" i="1"/>
  <c r="I84" i="1" s="1"/>
  <c r="C84" i="1"/>
  <c r="B84" i="1"/>
  <c r="F83" i="1"/>
  <c r="E83" i="1"/>
  <c r="D83" i="1"/>
  <c r="I83" i="1" s="1"/>
  <c r="C83" i="1"/>
  <c r="B83" i="1"/>
  <c r="F82" i="1"/>
  <c r="E82" i="1"/>
  <c r="D82" i="1"/>
  <c r="I82" i="1" s="1"/>
  <c r="C82" i="1"/>
  <c r="B82" i="1"/>
  <c r="F81" i="1"/>
  <c r="E81" i="1"/>
  <c r="D81" i="1"/>
  <c r="I81" i="1" s="1"/>
  <c r="C81" i="1"/>
  <c r="B81" i="1"/>
  <c r="F80" i="1"/>
  <c r="E80" i="1"/>
  <c r="D80" i="1"/>
  <c r="I80" i="1" s="1"/>
  <c r="C80" i="1"/>
  <c r="B80" i="1"/>
  <c r="F79" i="1"/>
  <c r="E79" i="1"/>
  <c r="D79" i="1"/>
  <c r="I79" i="1" s="1"/>
  <c r="C79" i="1"/>
  <c r="B79" i="1"/>
  <c r="F78" i="1"/>
  <c r="E78" i="1"/>
  <c r="D78" i="1"/>
  <c r="I78" i="1" s="1"/>
  <c r="C78" i="1"/>
  <c r="B78" i="1"/>
  <c r="F77" i="1"/>
  <c r="E77" i="1"/>
  <c r="D77" i="1"/>
  <c r="I77" i="1" s="1"/>
  <c r="C77" i="1"/>
  <c r="B77" i="1"/>
  <c r="F76" i="1"/>
  <c r="E76" i="1"/>
  <c r="D76" i="1"/>
  <c r="I76" i="1" s="1"/>
  <c r="C76" i="1"/>
  <c r="B76" i="1"/>
  <c r="F75" i="1"/>
  <c r="E75" i="1"/>
  <c r="D75" i="1"/>
  <c r="I75" i="1" s="1"/>
  <c r="C75" i="1"/>
  <c r="B75" i="1"/>
  <c r="F74" i="1"/>
  <c r="E74" i="1"/>
  <c r="D74" i="1"/>
  <c r="I74" i="1" s="1"/>
  <c r="C74" i="1"/>
  <c r="B74" i="1"/>
  <c r="F73" i="1"/>
  <c r="E73" i="1"/>
  <c r="D73" i="1"/>
  <c r="I73" i="1" s="1"/>
  <c r="C73" i="1"/>
  <c r="B73" i="1"/>
  <c r="F72" i="1"/>
  <c r="E72" i="1"/>
  <c r="D72" i="1"/>
  <c r="I72" i="1" s="1"/>
  <c r="C72" i="1"/>
  <c r="B72" i="1"/>
  <c r="F71" i="1"/>
  <c r="E71" i="1"/>
  <c r="D71" i="1"/>
  <c r="I71" i="1" s="1"/>
  <c r="C71" i="1"/>
  <c r="B71" i="1"/>
  <c r="F70" i="1"/>
  <c r="E70" i="1"/>
  <c r="D70" i="1"/>
  <c r="I70" i="1" s="1"/>
  <c r="C70" i="1"/>
  <c r="B70" i="1"/>
  <c r="F69" i="1"/>
  <c r="E69" i="1"/>
  <c r="D69" i="1"/>
  <c r="I69" i="1" s="1"/>
  <c r="C69" i="1"/>
  <c r="B69" i="1"/>
  <c r="G68" i="1"/>
  <c r="F68" i="1"/>
  <c r="E68" i="1"/>
  <c r="D68" i="1"/>
  <c r="V5" i="2" l="1"/>
  <c r="V37" i="2"/>
  <c r="V21" i="2"/>
  <c r="V8" i="2"/>
  <c r="V11" i="2"/>
  <c r="V12" i="2"/>
  <c r="V14" i="2"/>
  <c r="V15" i="2"/>
  <c r="V16" i="2"/>
  <c r="V17" i="2"/>
  <c r="V19" i="2"/>
  <c r="V24" i="2"/>
  <c r="V27" i="2"/>
  <c r="V28" i="2"/>
  <c r="V30" i="2"/>
  <c r="V31" i="2"/>
  <c r="V32" i="2"/>
  <c r="V33" i="2"/>
  <c r="V35" i="2"/>
  <c r="V40" i="2"/>
  <c r="V43" i="2"/>
  <c r="V44" i="2"/>
  <c r="V46" i="2"/>
  <c r="V47" i="2"/>
  <c r="V48" i="2"/>
  <c r="V49" i="2"/>
  <c r="V51" i="2"/>
  <c r="V53" i="2"/>
  <c r="V9" i="2"/>
  <c r="V25" i="2"/>
  <c r="V41" i="2"/>
  <c r="V50" i="2"/>
  <c r="V52" i="2"/>
  <c r="V6" i="2"/>
  <c r="V7" i="2"/>
  <c r="V13" i="2"/>
  <c r="V18" i="2"/>
  <c r="V20" i="2"/>
  <c r="V22" i="2"/>
  <c r="V23" i="2"/>
  <c r="V29" i="2"/>
  <c r="V34" i="2"/>
  <c r="V36" i="2"/>
  <c r="V38" i="2"/>
  <c r="V39" i="2"/>
  <c r="V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PX-Web Ekstern</author>
  </authors>
  <commentList>
    <comment ref="B17" authorId="0" shapeId="0" xr:uid="{00000000-0006-0000-0000-000001000000}">
      <text>
        <r>
          <rPr>
            <sz val="8"/>
            <color rgb="FF000000"/>
            <rFont val="Tahoma"/>
            <family val="2"/>
          </rPr>
          <t xml:space="preserve">1.1. 2019 ble kommunen 1567 Rindal flyttet fra Møre og Romsdal til Trøndelag. 1.1.2020 ble kommunen 1571 Halsa flyttet fra Møre og Romsdal til Trøndelag. 1.1.2020 ble kommunen 1444 Hornindal flyttet fra Sogn og Fjordane til Møre og Romsdal.
</t>
        </r>
      </text>
    </comment>
    <comment ref="B18" authorId="0" shapeId="0" xr:uid="{00000000-0006-0000-0000-000002000000}">
      <text>
        <r>
          <rPr>
            <sz val="8"/>
            <color rgb="FF000000"/>
            <rFont val="Tahoma"/>
            <family val="2"/>
          </rPr>
          <t xml:space="preserve">1.1. 2019 ble kommunen 1567 Rindal flyttet fra Møre og Romsdal til Trøndelag. 1.1.2020 ble kommunen 1571 Halsa flyttet fra Møre og Romsdal til Trøndelag.
</t>
        </r>
      </text>
    </comment>
    <comment ref="B19" authorId="0" shapeId="0" xr:uid="{00000000-0006-0000-0000-000003000000}">
      <text>
        <r>
          <rPr>
            <sz val="8"/>
            <color rgb="FF000000"/>
            <rFont val="Tahoma"/>
            <family val="2"/>
          </rPr>
          <t xml:space="preserve">1.1.2020 ble kommunen 1852 Tjeldsund flyttet fra Nordland til Troms og Finnmark.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PX-Web Ekstern</author>
  </authors>
  <commentList>
    <comment ref="A215" authorId="0" shapeId="0" xr:uid="{E849937A-A06D-754C-8BDA-5A145CB16EFD}">
      <text>
        <r>
          <rPr>
            <sz val="8"/>
            <color rgb="FF000000"/>
            <rFont val="Tahoma"/>
            <family val="2"/>
          </rPr>
          <t xml:space="preserve">1.1. 2019 ble kommunen 1567 Rindal flyttet fra Møre og Romsdal til Trøndelag. 1.1.2020 ble kommunen 1571 Halsa flyttet fra Møre og Romsdal til Trøndelag. 1.1.2020 ble kommunen 1444 Hornindal flyttet fra Sogn og Fjordane til Møre og Romsdal.
</t>
        </r>
      </text>
    </comment>
    <comment ref="A223" authorId="0" shapeId="0" xr:uid="{30A0FCAB-4675-9342-99A1-1FEE988E1C64}">
      <text>
        <r>
          <rPr>
            <sz val="8"/>
            <color rgb="FF000000"/>
            <rFont val="Tahoma"/>
            <family val="2"/>
          </rPr>
          <t xml:space="preserve">1.1. 2019 ble kommunen 1567 Rindal flyttet fra Møre og Romsdal til Trøndelag. 1.1.2020 ble kommunen 1571 Halsa flyttet fra Møre og Romsdal til Trøndelag.
</t>
        </r>
      </text>
    </comment>
    <comment ref="A247" authorId="0" shapeId="0" xr:uid="{F60B9EBD-3A04-4C42-857F-10AB7A97A7F9}">
      <text>
        <r>
          <rPr>
            <sz val="8"/>
            <color rgb="FF000000"/>
            <rFont val="Tahoma"/>
            <family val="2"/>
          </rPr>
          <t xml:space="preserve">1.1.2020 ble kommunen 1852 Tjeldsund flyttet fra Nordland til Troms og Finnmark.
</t>
        </r>
      </text>
    </comment>
    <comment ref="A522" authorId="0" shapeId="0" xr:uid="{EF2E756A-5B5D-F943-88B5-C060BB9F6623}">
      <text>
        <r>
          <rPr>
            <sz val="8"/>
            <color rgb="FF000000"/>
            <rFont val="Tahoma"/>
            <family val="2"/>
          </rPr>
          <t xml:space="preserve">1.1. 2019 ble kommunen 1567 Rindal flyttet fra Møre og Romsdal til Trøndelag. 1.1.2020 ble kommunen 1571 Halsa flyttet fra Møre og Romsdal til Trøndelag. 1.1.2020 ble kommunen 1444 Hornindal flyttet fra Sogn og Fjordane til Møre og Romsdal.
</t>
        </r>
      </text>
    </comment>
    <comment ref="A562" authorId="0" shapeId="0" xr:uid="{243E7965-8786-774E-8B21-3EFFE78D1249}">
      <text>
        <r>
          <rPr>
            <sz val="8"/>
            <color rgb="FF000000"/>
            <rFont val="Tahoma"/>
            <family val="2"/>
          </rPr>
          <t xml:space="preserve">1.1. 2019 ble kommunen 1567 Rindal flyttet fra Møre og Romsdal til Trøndelag. 1.1.2020 ble kommunen 1571 Halsa flyttet fra Møre og Romsdal til Trøndelag.
</t>
        </r>
      </text>
    </comment>
    <comment ref="A682" authorId="0" shapeId="0" xr:uid="{847B55B1-DF03-FB46-851C-135C6105F0C7}">
      <text>
        <r>
          <rPr>
            <sz val="8"/>
            <color rgb="FF000000"/>
            <rFont val="Tahoma"/>
            <family val="2"/>
          </rPr>
          <t xml:space="preserve">1.1.2020 ble kommunen 1852 Tjeldsund flyttet fra Nordland til Troms og Finnmark.
</t>
        </r>
      </text>
    </comment>
  </commentList>
</comments>
</file>

<file path=xl/sharedStrings.xml><?xml version="1.0" encoding="utf-8"?>
<sst xmlns="http://schemas.openxmlformats.org/spreadsheetml/2006/main" count="674" uniqueCount="293">
  <si>
    <t>Alle energiverk</t>
  </si>
  <si>
    <t>Produksjon</t>
  </si>
  <si>
    <t>Salg</t>
  </si>
  <si>
    <t>Overføring</t>
  </si>
  <si>
    <t>Vindkraft</t>
  </si>
  <si>
    <t>Driftsinntekter i alt</t>
  </si>
  <si>
    <t>Verdiskaping</t>
  </si>
  <si>
    <t>Omsetning</t>
  </si>
  <si>
    <t>2000</t>
  </si>
  <si>
    <t>2001</t>
  </si>
  <si>
    <t>2002</t>
  </si>
  <si>
    <t>2003</t>
  </si>
  <si>
    <t>2004</t>
  </si>
  <si>
    <t>2005</t>
  </si>
  <si>
    <t>2006</t>
  </si>
  <si>
    <t>2007</t>
  </si>
  <si>
    <t>2008</t>
  </si>
  <si>
    <t>2009</t>
  </si>
  <si>
    <t>2010</t>
  </si>
  <si>
    <t>2011</t>
  </si>
  <si>
    <t>2012</t>
  </si>
  <si>
    <t>2013</t>
  </si>
  <si>
    <t>2014</t>
  </si>
  <si>
    <t>2015</t>
  </si>
  <si>
    <t>2016</t>
  </si>
  <si>
    <t>2017</t>
  </si>
  <si>
    <t>2018</t>
  </si>
  <si>
    <t>Andel vind i produksjon</t>
  </si>
  <si>
    <t>09181: Investeringer og kapitalbeholdninger, etter år, næring og statistikkvariabel</t>
  </si>
  <si>
    <t>Elektrisitets-, gass- og varmtvannsforsyning</t>
  </si>
  <si>
    <t>Bruttonasjonalprodukt Fastlands-Norge, markedsverdi</t>
  </si>
  <si>
    <t>i løpende priser</t>
  </si>
  <si>
    <t>Bruttoinvestering i fast realkapital. Løpende priser (mill. kr)</t>
  </si>
  <si>
    <t>Bruttoinvestering i fast realkapital. Faste 2015-priser (mill. kr)</t>
  </si>
  <si>
    <t>Produksjon i basisverdi. Løpende priser (mill. kr)</t>
  </si>
  <si>
    <t>Bruttoprodukt i basisverdi. Løpende priser (mill. kr)</t>
  </si>
  <si>
    <t>Lønnskostnader. Løpende priser (mill. kr)</t>
  </si>
  <si>
    <t>Produksjon i basisverdi. Faste 2015-priser (mill. kr)</t>
  </si>
  <si>
    <t>Bruttoprodukt i basisverdi. Faste 2015-priser (mill. kr)</t>
  </si>
  <si>
    <t>Løpende priser (mill. kr)</t>
  </si>
  <si>
    <t>Faste 2015-priser (mill. kr)</t>
  </si>
  <si>
    <t>Produktinnsats. Løpende priser (mill. kr)</t>
  </si>
  <si>
    <t>Produktinnsats. Faste 2015-priser (mill. kr)</t>
  </si>
  <si>
    <t>Bruttoinvesteringer</t>
  </si>
  <si>
    <t>Produktinnsats</t>
  </si>
  <si>
    <t>Lønnskostnader</t>
  </si>
  <si>
    <t>Bruttoprodukt</t>
  </si>
  <si>
    <t>Summen</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</si>
  <si>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</si>
  <si>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</si>
  <si>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</si>
  <si>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</si>
  <si>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</si>
  <si>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</si>
  <si>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</si>
  <si>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</si>
  <si>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</si>
  <si>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</si>
  <si>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</si>
  <si>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</si>
  <si>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</si>
  <si>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</si>
  <si>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</si>
  <si>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</si>
  <si>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</si>
  <si>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</si>
  <si>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</si>
  <si>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</si>
  <si>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</si>
  <si>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</si>
  <si>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</si>
  <si>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</si>
  <si>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</si>
  <si>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</si>
  <si>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</si>
  <si>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</si>
  <si>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</si>
  <si>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</si>
  <si>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De enkelte tallene i faste priser summerer seg ikke opp til del- og totalsummene på grunn av kjedingsavvik.</t>
  </si>
  <si>
    <t>Tall fra og med 2018 er foreløpige.</t>
  </si>
  <si>
    <t>Siste oppdatering:</t>
  </si>
  <si>
    <t>Kapitalslit. Løpende priser (mill. kr):</t>
  </si>
  <si>
    <t>20190829 08:00</t>
  </si>
  <si>
    <t>Bruttoinvestering i fast realkapital. Løpende priser (mill. kr):</t>
  </si>
  <si>
    <t>Bruttoinvestering i fast realkapital. Faste 2015-priser (mill. kr):</t>
  </si>
  <si>
    <t>Kilde:</t>
  </si>
  <si>
    <t>Statistisk sentralbyrå</t>
  </si>
  <si>
    <t>Kontakt:</t>
  </si>
  <si>
    <t>Steinar Todsen, Statistisk sentralbyrå</t>
  </si>
  <si>
    <t xml:space="preserve"> +47 2109 4900</t>
  </si>
  <si>
    <t>sto@ssb.no</t>
  </si>
  <si>
    <t>Ingunn Sagelvmo, Statistisk sentralbyrå</t>
  </si>
  <si>
    <t xml:space="preserve"> +47 40902632</t>
  </si>
  <si>
    <t>isa@ssb.no</t>
  </si>
  <si>
    <t>Copyright</t>
  </si>
  <si>
    <t>Måleenhet:</t>
  </si>
  <si>
    <t>mill. kr</t>
  </si>
  <si>
    <t>Målemetode:</t>
  </si>
  <si>
    <t>Forløp (periodesum)</t>
  </si>
  <si>
    <t>Referansetid:</t>
  </si>
  <si>
    <t>Kapitalslit. Løpende priser (mill. kr)</t>
  </si>
  <si>
    <t>31.12.</t>
  </si>
  <si>
    <t>Kvartal</t>
  </si>
  <si>
    <t>Faste priser</t>
  </si>
  <si>
    <t>Database:</t>
  </si>
  <si>
    <t>Ekstern PRODUKSJON</t>
  </si>
  <si>
    <t>Intern referansekode:</t>
  </si>
  <si>
    <t>DEP</t>
  </si>
  <si>
    <t>type</t>
  </si>
  <si>
    <t>totalt</t>
  </si>
  <si>
    <t>Stat</t>
  </si>
  <si>
    <t>Kommuner og fylker totalt</t>
  </si>
  <si>
    <t>Østfold</t>
  </si>
  <si>
    <t>Akershus og 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</si>
  <si>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</si>
  <si>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</si>
  <si>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</si>
  <si>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</si>
  <si>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</si>
  <si>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</si>
  <si>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</si>
  <si>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</si>
  <si>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</si>
  <si>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</si>
  <si>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</si>
  <si>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</si>
  <si>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</si>
  <si>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</si>
  <si>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</si>
  <si>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Finnmark</t>
  </si>
  <si>
    <t>Private</t>
  </si>
  <si>
    <t>Grunnrenteskatt</t>
  </si>
  <si>
    <t>Eiendomsskatt   (produksjon og nett)</t>
  </si>
  <si>
    <t>Naturressursskatt</t>
  </si>
  <si>
    <t>Brutto inntekt fra konsesjonskraft, kraftrettigheter og annen kraft for videresalg</t>
  </si>
  <si>
    <t>Konsesjonsavgift</t>
  </si>
  <si>
    <t>MVA (netto utgående - inngående)</t>
  </si>
  <si>
    <t>Elavgift</t>
  </si>
  <si>
    <t xml:space="preserve">Inntektsskatt/overskuddsskatt (etter fradrag naturressursskatt)     </t>
  </si>
  <si>
    <t>ENOVA-avgift</t>
  </si>
  <si>
    <t>Arbeidsgiveravgift</t>
  </si>
  <si>
    <t>Personlig skatt</t>
  </si>
  <si>
    <t>Medlemsavgift til folketrygden</t>
  </si>
  <si>
    <t>Trinnskatt</t>
  </si>
  <si>
    <t>Utbytte</t>
  </si>
  <si>
    <t>Renter ansvarlig lån (til eier)</t>
  </si>
  <si>
    <t>Konsesjonskraft</t>
  </si>
  <si>
    <t>Eiendomsskatt</t>
  </si>
  <si>
    <t>andel i driftskostander</t>
  </si>
  <si>
    <t>Driftskostander, totalt</t>
  </si>
  <si>
    <t>Grunnlag naturressursskatt (GWh)</t>
  </si>
  <si>
    <t>De samlede skatte- og avgiftsinntektene</t>
  </si>
  <si>
    <t>Statens andel</t>
  </si>
  <si>
    <t>Andel i alle inntektene</t>
  </si>
  <si>
    <t>Totalt</t>
  </si>
  <si>
    <t>Distribusjon av elektrisitet</t>
  </si>
  <si>
    <t>Produksjon av elektrisitet ellers</t>
  </si>
  <si>
    <t>Produksjon av elektrisitet fra vannkraft</t>
  </si>
  <si>
    <t>Trøndelag</t>
  </si>
  <si>
    <t>Oslo</t>
  </si>
  <si>
    <t>Akershus</t>
  </si>
  <si>
    <t>Hele næringen</t>
  </si>
  <si>
    <t/>
  </si>
  <si>
    <t>Endring i prosent</t>
  </si>
  <si>
    <t>Statsforvaltningen</t>
  </si>
  <si>
    <t>Kilde: Statistisk sentralbyrå</t>
  </si>
  <si>
    <t>Bruttolønn</t>
  </si>
  <si>
    <t>AGA</t>
  </si>
  <si>
    <t>Produksjonsverk</t>
  </si>
  <si>
    <t>Engrosverk</t>
  </si>
  <si>
    <t>Distribusjonsverk</t>
  </si>
  <si>
    <t>Lavintegrerte verk</t>
  </si>
  <si>
    <t>Høyintegrerte verk</t>
  </si>
  <si>
    <t>Nettselskap</t>
  </si>
  <si>
    <t>Strømleverandører</t>
  </si>
  <si>
    <t>Elektrisitetsbalanse (GWh)</t>
  </si>
  <si>
    <t>Prosentandel</t>
  </si>
  <si>
    <t>2017 - 2018</t>
  </si>
  <si>
    <t>Produksjon i alt</t>
  </si>
  <si>
    <t>Vannkraftproduksjon</t>
  </si>
  <si>
    <t>Varmekraftproduksjon</t>
  </si>
  <si>
    <t>Vindkraftproduksjon</t>
  </si>
  <si>
    <t>Import</t>
  </si>
  <si>
    <t>Eksport</t>
  </si>
  <si>
    <t>Bruttoforbruk</t>
  </si>
  <si>
    <t>Pumpekraftforbruk og annet eget forbruk</t>
  </si>
  <si>
    <t>Tap og statistisk differanse</t>
  </si>
  <si>
    <t>Nettoforbruk</t>
  </si>
  <si>
    <t>Bergverksdrift og industri m.m.</t>
  </si>
  <si>
    <t>Tjenesteyting m.m.</t>
  </si>
  <si>
    <t>Husholdninger og jordbruk</t>
  </si>
  <si>
    <t>07979: Sysselsatte per 4. kvartal, etter region, næring (SN2007), sektor, statistikkvariabel og år</t>
  </si>
  <si>
    <t>Sysselsatte personer etter arbeidssted</t>
  </si>
  <si>
    <t>01-03 Jordbruk, skogbruk og fiske</t>
  </si>
  <si>
    <t>Alle sektorer</t>
  </si>
  <si>
    <t>Fylkeskommunal forvaltning</t>
  </si>
  <si>
    <t>Kommunal forvaltning</t>
  </si>
  <si>
    <t>Privat sektor og offentlige foretak</t>
  </si>
  <si>
    <t>05-43 Sekundærnæringer</t>
  </si>
  <si>
    <t>45-82 Varehandel, hotell og restaurant, samferdsel, finanstjen., forretningsmessig tjen., eiendom</t>
  </si>
  <si>
    <t>84 Off.adm., forsvar, sosialforsikring</t>
  </si>
  <si>
    <t>85 Undervisning</t>
  </si>
  <si>
    <t>86-88 Helse- og sosialtjenester</t>
  </si>
  <si>
    <t>90-99 Personlig tjenesteyting</t>
  </si>
  <si>
    <t>00 Uoppgitt</t>
  </si>
  <si>
    <t>Alle ett-tall og to-tall i tabellen er endret til '0' eller '3' for å ivareta personvernet.</t>
  </si>
  <si>
    <t>Fra og med 2015 bygger statistikken på nye datakilder (a-ordningen), se nærmere omtale i «Om statistikken». Totalt antall sysselsatte blir heller ikke samordnet med Arbeidskraftundersøkelsene (AKU) slik det ble før 2015, og det samsvarer dermed ikke lenger med AKUs totaltall. Årgangene fra og med 2015 blir følgelig ikke sammenlignbare med tidligere årganger. Se nærmere omtale i artikkelen tilknyttet 2015-tallene: https://www.ssb.no/arbeid-og-lonn/statistikker/regsys/aar/2016-05-27</t>
  </si>
  <si>
    <t>Virksomheter i næring 09.1 Tjenester tilknyttet utvinning av råolje og naturgass får landkode av Enhetsregisteret, selv om arbeidet ofte foregår på sokkelen. Tidligere ble virksomheter SSB anså at tilhørte sokkelen omkodet, noe SSB nå har sluttet med. Dette har resultert i en justering som medfører at en rekke arbeidsforhold som tidligere var registrert på sokkelen er blitt plassert på fastlandet fra og med 4. kvartal 2018. Dette har dermed gitt en ikke reell nedgang i antall sysselsatte på sokkelen og en tilsvarende ikke-reell økning i andre fylker, i hovedsak Rogaland og Hordaland.</t>
  </si>
  <si>
    <t>region:</t>
  </si>
  <si>
    <t>&lt;a href='https://www.ssb.no/offentlig-sektor/kommunekatalog/endringer-i-de-regionale-inndelingene' target='footnote'&gt;&lt;b&gt;Se liste over endringer i de regionale inndelingene&lt;/b&gt;&lt;/a&gt;.</t>
  </si>
  <si>
    <t>Møre og Romsdal:</t>
  </si>
  <si>
    <t>1.1. 2019 ble kommunen 1567 Rindal flyttet fra Møre og Romsdal til Trøndelag. 1.1.2020 ble kommunen 1571 Halsa flyttet fra Møre og Romsdal til Trøndelag. 1.1.2020 ble kommunen 1444 Hornindal flyttet fra Sogn og Fjordane til Møre og Romsdal.</t>
  </si>
  <si>
    <t>Trøndelag - Trööndelage:</t>
  </si>
  <si>
    <t>1.1. 2019 ble kommunen 1567 Rindal flyttet fra Møre og Romsdal til Trøndelag. 1.1.2020 ble kommunen 1571 Halsa flyttet fra Møre og Romsdal til Trøndelag.</t>
  </si>
  <si>
    <t>Nordland:</t>
  </si>
  <si>
    <t>1.1.2020 ble kommunen 1852 Tjeldsund flyttet fra Nordland til Troms og Finnmark.</t>
  </si>
  <si>
    <t>Sysselsatte personer etter arbeidssted:</t>
  </si>
  <si>
    <t>20190225 08:00</t>
  </si>
  <si>
    <t>Stine Bakke, Statistisk sentralbyrå</t>
  </si>
  <si>
    <t xml:space="preserve"> +47 409 02 582</t>
  </si>
  <si>
    <t>eba@ssb.no</t>
  </si>
  <si>
    <t>Pål Nordby, Statistisk sentralbyrå</t>
  </si>
  <si>
    <t xml:space="preserve"> +47 409 02 378</t>
  </si>
  <si>
    <t>rby@ssb.no</t>
  </si>
  <si>
    <t>personer</t>
  </si>
  <si>
    <t>Situasjon (tidspunkt)</t>
  </si>
  <si>
    <t>4. kvartal</t>
  </si>
  <si>
    <t>SysselEtterArbste</t>
  </si>
  <si>
    <t xml:space="preserve">Rogaland </t>
  </si>
  <si>
    <t>Svalbard</t>
  </si>
  <si>
    <t>Kontinentalsokkelen</t>
  </si>
  <si>
    <t>Total sysselsetting</t>
  </si>
  <si>
    <t>Kommunal forvaltning (12328)</t>
  </si>
  <si>
    <t>Fylkeskommunal forvaltning (12365)</t>
  </si>
  <si>
    <t>Totale driftsutgfter kommunal og fylkeskommunal forvaltning</t>
  </si>
  <si>
    <t>Oslo og Akershus</t>
  </si>
  <si>
    <t>Andel av totale driftsutgifter</t>
  </si>
  <si>
    <t>Driftsutgifter (1000 kr)</t>
  </si>
  <si>
    <t>Totale inntekter fra fornybarnæringen (mill kr)</t>
  </si>
  <si>
    <t>Induserte sysselsettingseffekter</t>
  </si>
  <si>
    <t>Jordbruk, skogbruk og fiske</t>
  </si>
  <si>
    <t>Sekundærnæringer</t>
  </si>
  <si>
    <t>Varehandel, hotell og restaurant, samferdsel, finanstjen., forretningsmessig tjen., eiendom</t>
  </si>
  <si>
    <t>Off.adm, forsvar, sosialforsikring</t>
  </si>
  <si>
    <t>Undervisning</t>
  </si>
  <si>
    <t>Helse- og sosialtjenester</t>
  </si>
  <si>
    <t>Personlig tjenesteyting</t>
  </si>
  <si>
    <t>Off.adm., forsvar, sosialforsikring</t>
  </si>
  <si>
    <t>Uoppgitt</t>
  </si>
  <si>
    <t>Kommune og fylkeskommune</t>
  </si>
  <si>
    <t>Andel av driftsutgifter</t>
  </si>
  <si>
    <t>Statlige inntekter far fornybarnæringen (mill)</t>
  </si>
  <si>
    <t>Totale statlige utgifter etter formål (SSB 10725)</t>
  </si>
  <si>
    <t>MNOK</t>
  </si>
  <si>
    <t>Andel av utgifter</t>
  </si>
  <si>
    <t>Andel av sysselsetting i statlig forvaltning</t>
  </si>
  <si>
    <t>Norge</t>
  </si>
  <si>
    <t>Andel av sysselsetting i offentlig forvaltning</t>
  </si>
  <si>
    <t>Grunnrenteskatt 35,7%</t>
  </si>
  <si>
    <t>Eiendomsskatt   (prod + nett)</t>
  </si>
  <si>
    <t>Konsesjonskraft (markedsverdi)</t>
  </si>
  <si>
    <t xml:space="preserve">Inntektsskatt 23% (etter fradrag naturres.)     </t>
  </si>
  <si>
    <t> -</t>
  </si>
  <si>
    <t>TOTALT</t>
  </si>
  <si>
    <t xml:space="preserve">Sogn og Fjordane </t>
  </si>
  <si>
    <t xml:space="preserve">Hordaland </t>
  </si>
  <si>
    <t xml:space="preserve">Vest-Agder </t>
  </si>
  <si>
    <t xml:space="preserve">Aust-Agder </t>
  </si>
  <si>
    <t xml:space="preserve">Telemark </t>
  </si>
  <si>
    <t xml:space="preserve">Vestfold </t>
  </si>
  <si>
    <t xml:space="preserve">Buskerud </t>
  </si>
  <si>
    <t xml:space="preserve">Oppland </t>
  </si>
  <si>
    <t xml:space="preserve">Hedmark </t>
  </si>
  <si>
    <t xml:space="preserve">Akershus </t>
  </si>
  <si>
    <t xml:space="preserve">Østfold </t>
  </si>
  <si>
    <t>Damp- og varmtvannsforsyning</t>
  </si>
  <si>
    <t>11606: Sysselsatte per 4. kvartal, etter region, næring (SN2007), alder, statistikkvariabel og år</t>
  </si>
  <si>
    <t xml:space="preserve"> Produksjon av elektrisitet ellers</t>
  </si>
  <si>
    <t>11606: Sysselsatte per 4. kvartal, etter år, alder, statistikkvariabel og næring (SN2007)</t>
  </si>
  <si>
    <t>Transmisjon av elektrisitet</t>
  </si>
  <si>
    <t>Omsetning av elektrisitet</t>
  </si>
  <si>
    <t>Figur S.2 - Geografisk fordeling av ansatte i næringen etter bosted</t>
  </si>
  <si>
    <t>Figur 3.3 - Sysselsetting i fornybarnæringen, 2010 - 2018. Hele Norge.</t>
  </si>
  <si>
    <t>Figur 3.4 - Geografisk fordeling av ansatte i næringen etter bosted</t>
  </si>
  <si>
    <t>Figur 3.1 - Ressursbruk i næringen "Elektrisitets-, gass-, og varmtvannsforsyning" i prosent av BNP Fastlands-Norge, 1970 - 2018.</t>
  </si>
  <si>
    <t>Overføringstjenester</t>
  </si>
  <si>
    <t>Figur 3.2 - Verdiskaping av foretak i kraftnæringen, (mill. kroner). Vindkraft på høyre akse.</t>
  </si>
  <si>
    <t>Figur 3.5 - Inntekter fra fornybarnæringen til kommuner i ulike fylker, 2018, (mill. kr.).</t>
  </si>
  <si>
    <t>Samferdsel, finanstjen., forretningsmessig tjen., eiendom mm.</t>
  </si>
  <si>
    <t>Øvrige</t>
  </si>
  <si>
    <t xml:space="preserve">Figir 3.8 - Sysselsatte i statlig forvaltning finansiert gjennom skatteinntekter og offentlig utbytte fra fornybarnæringen, fordelt etter fylke og næring. Etter arbeidssted. </t>
  </si>
  <si>
    <t>Figur 3.7 - Sysselsatte i kommunal- og fylkeskommunal forvaltning gjennom skatteinntekter og offentlig utbytte fra fornybarnæringen, fordelt etter fylke og næring. Etter arbeidssted.</t>
  </si>
  <si>
    <t xml:space="preserve">Figur 3.6 (S.3) - Sysselsatte i offentlig forvaltning finansiert gjennom skatteinntekter og offentlig utbytte fra fornybarnæringen, fordelt etter fylke og næring. Etter arbeidssted.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</si>
</sst>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kr&quot;\ * #,##0.00_-;\-&quot;kr&quot;\ * #,##0.00_-;_-&quot;kr&quot;\ * &quot;-&quot;??_-;_-@_-"/>
    <numFmt numFmtId="165" formatCode="0.0\ %"/>
    <numFmt numFmtId="166" formatCode="#,##0_ ;[Red]\-#,##0\ "/>
    <numFmt numFmtId="167" formatCode="_-* #,##0_-;\-* #,##0_-;_-* &quot;-&quot;??_-;_-@_-"/>
    <numFmt numFmtId="168" formatCode="_-&quot;kr&quot;\ * #,##0_-;\-&quot;kr&quot;\ * #,##0_-;_-&quot;kr&quot;\ * &quot;-&quot;??_-;_-@_-"/>
    <numFmt numFmtId="169" formatCode="0.0000\ %"/>
  </numFmts>
  <fonts count="35"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theme="1"/>
      <name val="Calibri"/>
      <family val="2"/>
    </font>
    <font>
      <b/>
      <sz val="14"/>
      <color rgb="FF000000"/>
      <name val="Calibri"/>
      <family val="2"/>
    </font>
    <font>
      <b/>
      <sz val="11"/>
      <color rgb="FF000000"/>
      <name val="Calibri"/>
      <family val="2"/>
    </font>
    <font>
      <sz val="11"/>
      <color rgb="FF000000"/>
      <name val="Arial"/>
      <family val="2"/>
    </font>
    <font>
      <b/>
      <sz val="11"/>
      <color rgb="FF000000"/>
      <name val="Arial"/>
      <family val="2"/>
    </font>
    <font>
      <sz val="11"/>
      <name val="Arial"/>
      <family val="2"/>
    </font>
    <font>
      <b/>
      <sz val="11"/>
      <color theme="0"/>
      <name val="Calibri"/>
      <family val="2"/>
    </font>
    <font>
      <sz val="11"/>
      <color theme="1"/>
      <name val="Arial"/>
      <family val="2"/>
    </font>
    <font>
      <b/>
      <sz val="11"/>
      <color theme="1"/>
      <name val="Calibri"/>
      <family val="2"/>
    </font>
    <font>
      <sz val="12"/>
      <color rgb="FF333333"/>
      <name val="Arial"/>
      <family val="2"/>
    </font>
    <font>
      <sz val="8"/>
      <color rgb="FF000000"/>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0000"/>
      <name val="Calibri"/>
      <family val="2"/>
    </font>
    <font>
      <b/>
      <sz val="11"/>
      <color rgb="FFFF0000"/>
      <name val="Calibri"/>
      <family val="2"/>
    </font>
    <font>
      <sz val="12"/>
      <color rgb="FF000000"/>
      <name val="Calibri"/>
      <family val="2"/>
    </font>
    <font>
      <b/>
      <sz val="12"/>
      <color rgb="FF000000"/>
      <name val="Calibri"/>
      <family val="2"/>
    </font>
  </fonts>
  <fills count="4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style="thin">
        <color indexed="64"/>
      </left>
      <right style="thin">
        <color indexed="64"/>
      </right>
      <top/>
      <bottom/>
      <diagonal/>
    </border>
  </borders>
  <cellStyleXfs count="49">
    <xf numFmtId="0" fontId="0" fillId="0" borderId="0" applyNumberFormat="0" applyBorder="0" applyAlignment="0"/>
    <xf numFmtId="9" fontId="3" fillId="0" borderId="0" applyFont="0" applyFill="0" applyBorder="0" applyAlignment="0" applyProtection="0"/>
    <xf numFmtId="0" fontId="3" fillId="0" borderId="0" applyNumberFormat="0" applyBorder="0" applyAlignment="0"/>
    <xf numFmtId="9" fontId="3" fillId="0" borderId="0" applyFont="0" applyFill="0" applyBorder="0" applyAlignment="0" applyProtection="0"/>
    <xf numFmtId="43" fontId="3" fillId="0" borderId="0" applyFont="0" applyFill="0" applyBorder="0" applyAlignment="0" applyProtection="0"/>
    <xf numFmtId="0" fontId="2" fillId="0" borderId="0"/>
    <xf numFmtId="164" fontId="3" fillId="0" borderId="0" applyFon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10"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2" fillId="13" borderId="11" applyNumberFormat="0" applyAlignment="0" applyProtection="0"/>
    <xf numFmtId="0" fontId="23" fillId="14" borderId="12" applyNumberFormat="0" applyAlignment="0" applyProtection="0"/>
    <xf numFmtId="0" fontId="24" fillId="14" borderId="11" applyNumberFormat="0" applyAlignment="0" applyProtection="0"/>
    <xf numFmtId="0" fontId="25" fillId="0" borderId="13" applyNumberFormat="0" applyFill="0" applyAlignment="0" applyProtection="0"/>
    <xf numFmtId="0" fontId="26" fillId="15" borderId="1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16" borderId="15" applyNumberFormat="0" applyFont="0" applyAlignment="0" applyProtection="0"/>
  </cellStyleXfs>
  <cellXfs count="89">
    <xf numFmtId="0" fontId="0" fillId="0" borderId="0" xfId="0"/>
    <xf numFmtId="1" fontId="0" fillId="0" borderId="0" xfId="0" applyNumberFormat="1"/>
    <xf numFmtId="2" fontId="0" fillId="0" borderId="0" xfId="0" applyNumberFormat="1"/>
    <xf numFmtId="10" fontId="0" fillId="0" borderId="0" xfId="1" applyNumberFormat="1" applyFont="1" applyFill="1" applyProtection="1"/>
    <xf numFmtId="0" fontId="5" fillId="0" borderId="0" xfId="2" applyFont="1"/>
    <xf numFmtId="0" fontId="3" fillId="0" borderId="0" xfId="2"/>
    <xf numFmtId="0" fontId="6" fillId="0" borderId="0" xfId="2" applyFont="1"/>
    <xf numFmtId="0" fontId="3" fillId="0" borderId="0" xfId="2" applyAlignment="1">
      <alignment wrapText="1"/>
    </xf>
    <xf numFmtId="0" fontId="6" fillId="0" borderId="0" xfId="2" applyFont="1" applyAlignment="1">
      <alignment wrapText="1"/>
    </xf>
    <xf numFmtId="1" fontId="3" fillId="0" borderId="0" xfId="2" applyNumberFormat="1"/>
    <xf numFmtId="165" fontId="0" fillId="0" borderId="0" xfId="3" applyNumberFormat="1" applyFont="1" applyFill="1" applyProtection="1"/>
    <xf numFmtId="165" fontId="3" fillId="0" borderId="0" xfId="2" applyNumberForma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7" fillId="2" borderId="1" xfId="0" applyFont="1" applyFill="1" applyBorder="1"/>
    <xf numFmtId="166" fontId="7" fillId="3" borderId="1" xfId="0" applyNumberFormat="1" applyFont="1" applyFill="1" applyBorder="1"/>
    <xf numFmtId="0" fontId="7" fillId="3" borderId="1" xfId="0" applyFont="1" applyFill="1" applyBorder="1"/>
    <xf numFmtId="0" fontId="7" fillId="0" borderId="0" xfId="0" applyFont="1"/>
    <xf numFmtId="1" fontId="7" fillId="3" borderId="1" xfId="0" applyNumberFormat="1" applyFont="1" applyFill="1" applyBorder="1"/>
    <xf numFmtId="0" fontId="7" fillId="2" borderId="1" xfId="0" applyFont="1" applyFill="1" applyBorder="1" applyAlignment="1">
      <alignment wrapText="1"/>
    </xf>
    <xf numFmtId="0" fontId="7" fillId="4" borderId="1" xfId="0" applyFont="1" applyFill="1" applyBorder="1"/>
    <xf numFmtId="0" fontId="7" fillId="4" borderId="1" xfId="0" applyFont="1" applyFill="1" applyBorder="1" applyAlignment="1">
      <alignment wrapText="1"/>
    </xf>
    <xf numFmtId="0" fontId="7" fillId="5" borderId="1" xfId="0" applyFont="1" applyFill="1" applyBorder="1"/>
    <xf numFmtId="1" fontId="7" fillId="3" borderId="0" xfId="0" applyNumberFormat="1" applyFont="1" applyFill="1"/>
    <xf numFmtId="0" fontId="9" fillId="5" borderId="1" xfId="0" applyFont="1" applyFill="1" applyBorder="1" applyAlignment="1">
      <alignment vertical="center"/>
    </xf>
    <xf numFmtId="9" fontId="7" fillId="3" borderId="1" xfId="1" applyFont="1" applyFill="1" applyBorder="1" applyProtection="1"/>
    <xf numFmtId="0" fontId="8" fillId="3" borderId="1" xfId="0" applyFont="1" applyFill="1" applyBorder="1"/>
    <xf numFmtId="0" fontId="7" fillId="6" borderId="2" xfId="0" applyFont="1" applyFill="1" applyBorder="1"/>
    <xf numFmtId="0" fontId="7" fillId="0" borderId="3" xfId="0" applyFont="1" applyBorder="1"/>
    <xf numFmtId="0" fontId="0" fillId="0" borderId="0" xfId="0" applyBorder="1"/>
    <xf numFmtId="167" fontId="0" fillId="0" borderId="0" xfId="0" applyNumberFormat="1" applyBorder="1"/>
    <xf numFmtId="167" fontId="7" fillId="0" borderId="4" xfId="0" applyNumberFormat="1" applyFont="1" applyBorder="1"/>
    <xf numFmtId="9" fontId="0" fillId="0" borderId="0" xfId="1" applyFont="1" applyFill="1" applyProtection="1"/>
    <xf numFmtId="0" fontId="10" fillId="7" borderId="1" xfId="0" applyFont="1" applyFill="1" applyBorder="1" applyAlignment="1">
      <alignment wrapText="1"/>
    </xf>
    <xf numFmtId="0" fontId="11" fillId="2" borderId="1" xfId="0" applyFont="1" applyFill="1" applyBorder="1" applyAlignment="1">
      <alignment wrapText="1"/>
    </xf>
    <xf numFmtId="1" fontId="11" fillId="3" borderId="1" xfId="0" applyNumberFormat="1" applyFont="1" applyFill="1" applyBorder="1"/>
    <xf numFmtId="0" fontId="11" fillId="2" borderId="1" xfId="0" applyFont="1" applyFill="1" applyBorder="1"/>
    <xf numFmtId="166" fontId="11" fillId="3" borderId="1" xfId="0" applyNumberFormat="1" applyFont="1" applyFill="1" applyBorder="1"/>
    <xf numFmtId="0" fontId="11" fillId="5" borderId="1" xfId="0" applyFont="1" applyFill="1" applyBorder="1"/>
    <xf numFmtId="0" fontId="11" fillId="6" borderId="5" xfId="0" applyFont="1" applyFill="1" applyBorder="1"/>
    <xf numFmtId="1" fontId="11" fillId="3" borderId="6" xfId="0" applyNumberFormat="1" applyFont="1" applyFill="1" applyBorder="1"/>
    <xf numFmtId="167" fontId="11" fillId="3" borderId="6" xfId="4" applyNumberFormat="1" applyFont="1" applyFill="1" applyBorder="1"/>
    <xf numFmtId="0" fontId="6" fillId="0" borderId="0" xfId="0" applyFont="1"/>
    <xf numFmtId="10" fontId="6" fillId="0" borderId="0" xfId="1" applyNumberFormat="1" applyFont="1"/>
    <xf numFmtId="167" fontId="0" fillId="0" borderId="0" xfId="4" applyNumberFormat="1" applyFont="1"/>
    <xf numFmtId="167" fontId="0" fillId="0" borderId="0" xfId="0" applyNumberFormat="1"/>
    <xf numFmtId="0" fontId="12" fillId="8" borderId="1" xfId="0" applyFont="1" applyFill="1" applyBorder="1" applyAlignment="1">
      <alignment wrapText="1"/>
    </xf>
    <xf numFmtId="1" fontId="4" fillId="8" borderId="1" xfId="0" applyNumberFormat="1" applyFont="1" applyFill="1" applyBorder="1"/>
    <xf numFmtId="1" fontId="12" fillId="8" borderId="1" xfId="0" applyNumberFormat="1" applyFont="1" applyFill="1" applyBorder="1" applyAlignment="1">
      <alignment wrapText="1"/>
    </xf>
    <xf numFmtId="0" fontId="4" fillId="8" borderId="7" xfId="0" applyFont="1" applyFill="1" applyBorder="1"/>
    <xf numFmtId="0" fontId="13" fillId="0" borderId="0" xfId="0" applyFont="1"/>
    <xf numFmtId="167" fontId="0" fillId="0" borderId="0" xfId="4" applyNumberFormat="1" applyFont="1" applyFill="1" applyProtection="1"/>
    <xf numFmtId="3" fontId="0" fillId="0" borderId="0" xfId="0" applyNumberFormat="1"/>
    <xf numFmtId="168" fontId="0" fillId="0" borderId="0" xfId="6" applyNumberFormat="1" applyFont="1"/>
    <xf numFmtId="165" fontId="0" fillId="0" borderId="0" xfId="1" applyNumberFormat="1" applyFont="1"/>
    <xf numFmtId="0" fontId="5" fillId="0" borderId="0" xfId="0" applyFont="1"/>
    <xf numFmtId="1" fontId="9" fillId="5" borderId="1" xfId="0" applyNumberFormat="1" applyFont="1" applyFill="1" applyBorder="1" applyAlignment="1">
      <alignment vertical="center"/>
    </xf>
    <xf numFmtId="1" fontId="7" fillId="5" borderId="1" xfId="0" applyNumberFormat="1" applyFont="1" applyFill="1" applyBorder="1"/>
    <xf numFmtId="166" fontId="0" fillId="0" borderId="3" xfId="0" applyNumberFormat="1" applyBorder="1"/>
    <xf numFmtId="0" fontId="0" fillId="0" borderId="2" xfId="0" applyBorder="1"/>
    <xf numFmtId="166" fontId="0" fillId="0" borderId="17" xfId="0" applyNumberFormat="1" applyBorder="1"/>
    <xf numFmtId="166" fontId="0" fillId="0" borderId="0" xfId="0" applyNumberFormat="1"/>
    <xf numFmtId="166" fontId="7" fillId="6" borderId="2" xfId="0" applyNumberFormat="1" applyFont="1" applyFill="1" applyBorder="1"/>
    <xf numFmtId="1" fontId="6" fillId="0" borderId="0" xfId="0" applyNumberFormat="1" applyFont="1"/>
    <xf numFmtId="0" fontId="0" fillId="0" borderId="0" xfId="0" quotePrefix="1"/>
    <xf numFmtId="169" fontId="0" fillId="0" borderId="0" xfId="1" applyNumberFormat="1" applyFont="1"/>
    <xf numFmtId="0" fontId="0" fillId="0" borderId="0" xfId="0"/>
    <xf numFmtId="1" fontId="0" fillId="0" borderId="0" xfId="0" applyNumberFormat="1" applyFont="1"/>
    <xf numFmtId="166" fontId="0" fillId="0" borderId="18" xfId="0" applyNumberFormat="1" applyBorder="1"/>
    <xf numFmtId="0" fontId="0" fillId="0" borderId="2" xfId="0" applyBorder="1" applyAlignment="1">
      <alignment wrapText="1"/>
    </xf>
    <xf numFmtId="1" fontId="0" fillId="9" borderId="0" xfId="0" applyNumberFormat="1" applyFill="1"/>
    <xf numFmtId="0" fontId="0" fillId="9" borderId="0" xfId="0" applyFill="1"/>
    <xf numFmtId="0" fontId="11" fillId="2" borderId="0" xfId="0" applyFont="1" applyFill="1" applyBorder="1"/>
    <xf numFmtId="166" fontId="31" fillId="0" borderId="4" xfId="0" applyNumberFormat="1" applyFont="1" applyBorder="1"/>
    <xf numFmtId="1" fontId="31" fillId="9" borderId="0" xfId="0" applyNumberFormat="1" applyFont="1" applyFill="1"/>
    <xf numFmtId="166" fontId="31" fillId="0" borderId="18" xfId="0" applyNumberFormat="1" applyFont="1" applyBorder="1"/>
    <xf numFmtId="1" fontId="0" fillId="3" borderId="0" xfId="0" applyNumberFormat="1" applyFill="1"/>
    <xf numFmtId="1" fontId="32" fillId="3" borderId="0" xfId="0" applyNumberFormat="1" applyFont="1" applyFill="1"/>
    <xf numFmtId="0" fontId="0" fillId="0" borderId="1" xfId="0" applyBorder="1"/>
    <xf numFmtId="1" fontId="0" fillId="0" borderId="1" xfId="0" applyNumberFormat="1" applyBorder="1"/>
    <xf numFmtId="0" fontId="0" fillId="0" borderId="0" xfId="0"/>
    <xf numFmtId="0" fontId="6" fillId="0" borderId="0" xfId="0" applyNumberFormat="1" applyFont="1"/>
    <xf numFmtId="0" fontId="0" fillId="0" borderId="0" xfId="0"/>
    <xf numFmtId="0" fontId="33" fillId="0" borderId="0" xfId="0" applyFont="1"/>
    <xf numFmtId="0" fontId="34" fillId="0" borderId="0" xfId="0" applyFont="1"/>
    <xf numFmtId="0" fontId="0" fillId="0" borderId="0" xfId="0"/>
    <xf numFmtId="0" fontId="0" fillId="0" borderId="0" xfId="0" applyAlignment="1"/>
    <xf numFmtId="2" fontId="0" fillId="0" borderId="0" xfId="0" applyNumberFormat="1" applyAlignment="1"/>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urrency" xfId="6" builtinId="4"/>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Komma 2" xfId="4" xr:uid="{3AE6AF17-4784-4FA0-A7AA-0BCE08482E9A}"/>
    <cellStyle name="Linked Cell" xfId="18" builtinId="24" customBuiltin="1"/>
    <cellStyle name="Merknad 2" xfId="48" xr:uid="{F08AE145-146B-47DD-AF4D-6F44375548A6}"/>
    <cellStyle name="Neutral" xfId="14" builtinId="28" customBuiltin="1"/>
    <cellStyle name="Normal" xfId="0" builtinId="0"/>
    <cellStyle name="Normal 2" xfId="47" xr:uid="{6876574B-5500-4757-9A6A-68122125D5D8}"/>
    <cellStyle name="Normal 4" xfId="2" xr:uid="{C98FFBB1-3FAE-4BBF-B205-CFF1300492EE}"/>
    <cellStyle name="Normal 5" xfId="5" xr:uid="{B08F1803-5420-4E2A-AE94-ADA13FFC5FD4}"/>
    <cellStyle name="Output" xfId="16" builtinId="21" customBuiltin="1"/>
    <cellStyle name="Per cent" xfId="1" builtinId="5"/>
    <cellStyle name="Prosent 2" xfId="3" xr:uid="{9CF02779-335A-4963-B3AC-392A6F308E15}"/>
    <cellStyle name="Title" xfId="7" builtinId="15" customBuiltin="1"/>
    <cellStyle name="Total" xfId="22" builtinId="25" customBuiltin="1"/>
    <cellStyle name="Warning Text" xfId="20" builtinId="11" customBuiltin="1"/>
  </cellStyles>
  <dxfs count="29">
    <dxf>
      <border diagonalUp="0" diagonalDown="0" outline="0">
        <left/>
        <right/>
        <top/>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protection locked="1" hidden="0"/>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numFmt numFmtId="167" formatCode="_-* #,##0_-;\-* #,##0_-;_-* &quot;-&quot;??_-;_-@_-"/>
      <border diagonalUp="0" diagonalDown="0" outline="0">
        <left/>
        <right/>
        <top/>
        <bottom/>
      </border>
    </dxf>
    <dxf>
      <font>
        <b val="0"/>
        <i val="0"/>
        <strike val="0"/>
        <condense val="0"/>
        <extend val="0"/>
        <outline val="0"/>
        <shadow val="0"/>
        <u val="none"/>
        <vertAlign val="baseline"/>
        <sz val="11"/>
        <color rgb="FF000000"/>
        <name val="Arial"/>
        <family val="2"/>
        <scheme val="none"/>
      </font>
      <numFmt numFmtId="167" formatCode="_-* #,##0_-;\-* #,##0_-;_-* &quot;-&quot;??_-;_-@_-"/>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Arial"/>
        <family val="2"/>
        <scheme val="none"/>
      </font>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67" formatCode="_-* #,##0_-;\-* #,##0_-;_-* &quot;-&quot;??_-;_-@_-"/>
      <border diagonalUp="0" diagonalDown="0" outline="0">
        <left/>
        <right/>
        <top/>
        <bottom/>
      </border>
    </dxf>
    <dxf>
      <border diagonalUp="0" diagonalDown="0" outline="0">
        <left/>
        <right/>
        <top/>
        <bottom/>
      </border>
    </dxf>
    <dxf>
      <fill>
        <patternFill patternType="solid">
          <fgColor rgb="FFE4DFEC"/>
          <bgColor rgb="FF000000"/>
        </patternFill>
      </fill>
    </dxf>
    <dxf>
      <fill>
        <patternFill patternType="solid">
          <fgColor rgb="FFDCE6F1"/>
          <bgColor rgb="FF000000"/>
        </patternFill>
      </fill>
    </dxf>
    <dxf>
      <fill>
        <patternFill patternType="solid">
          <fgColor rgb="FFF2DCDB"/>
          <bgColor rgb="FF000000"/>
        </patternFill>
      </fill>
    </dxf>
    <dxf>
      <font>
        <b/>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 3.1'!$M$4</c:f>
              <c:strCache>
                <c:ptCount val="1"/>
                <c:pt idx="0">
                  <c:v>Bruttoinvesteringer</c:v>
                </c:pt>
              </c:strCache>
            </c:strRef>
          </c:tx>
          <c:spPr>
            <a:solidFill>
              <a:schemeClr val="accent1"/>
            </a:solidFill>
            <a:ln>
              <a:noFill/>
            </a:ln>
            <a:effectLst/>
          </c:spPr>
          <c:cat>
            <c:strRef>
              <c:f>'Figur 3.1'!$A$5:$A$53</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'Figur 3.1'!$M$5:$M$53</c:f>
              <c:numCache>
                <c:formatCode>0.0\ %</c:formatCode>
                <c:ptCount val="49"/>
                <c:pt idx="0">
                  <c:v>1.8752066506069625E-2</c:v>
                </c:pt>
                <c:pt idx="1">
                  <c:v>1.8203452810888671E-2</c:v>
                </c:pt>
                <c:pt idx="2">
                  <c:v>1.6992925852453496E-2</c:v>
                </c:pt>
                <c:pt idx="3">
                  <c:v>1.6318754141815772E-2</c:v>
                </c:pt>
                <c:pt idx="4">
                  <c:v>1.6549799656554093E-2</c:v>
                </c:pt>
                <c:pt idx="5">
                  <c:v>1.8177059640945431E-2</c:v>
                </c:pt>
                <c:pt idx="6">
                  <c:v>1.9503439038715945E-2</c:v>
                </c:pt>
                <c:pt idx="7">
                  <c:v>2.1872678091871076E-2</c:v>
                </c:pt>
                <c:pt idx="8">
                  <c:v>2.3422183852227559E-2</c:v>
                </c:pt>
                <c:pt idx="9">
                  <c:v>2.3124011974033836E-2</c:v>
                </c:pt>
                <c:pt idx="10">
                  <c:v>2.3135149025580174E-2</c:v>
                </c:pt>
                <c:pt idx="11">
                  <c:v>2.3118108355559094E-2</c:v>
                </c:pt>
                <c:pt idx="12">
                  <c:v>2.0980080059866724E-2</c:v>
                </c:pt>
                <c:pt idx="13">
                  <c:v>1.9318089787544207E-2</c:v>
                </c:pt>
                <c:pt idx="14">
                  <c:v>1.8298330983006771E-2</c:v>
                </c:pt>
                <c:pt idx="15">
                  <c:v>1.6506318740000959E-2</c:v>
                </c:pt>
                <c:pt idx="16">
                  <c:v>1.6302460693882699E-2</c:v>
                </c:pt>
                <c:pt idx="17">
                  <c:v>1.5736308799037101E-2</c:v>
                </c:pt>
                <c:pt idx="18">
                  <c:v>1.5284864786466779E-2</c:v>
                </c:pt>
                <c:pt idx="19">
                  <c:v>1.1772111039380246E-2</c:v>
                </c:pt>
                <c:pt idx="20">
                  <c:v>9.3820537350015314E-3</c:v>
                </c:pt>
                <c:pt idx="21">
                  <c:v>8.5953171267551826E-3</c:v>
                </c:pt>
                <c:pt idx="22">
                  <c:v>7.4933540573945611E-3</c:v>
                </c:pt>
                <c:pt idx="23">
                  <c:v>7.2909527893708029E-3</c:v>
                </c:pt>
                <c:pt idx="24">
                  <c:v>6.194407498233509E-3</c:v>
                </c:pt>
                <c:pt idx="25">
                  <c:v>6.1570023532251253E-3</c:v>
                </c:pt>
                <c:pt idx="26">
                  <c:v>5.2177822200619338E-3</c:v>
                </c:pt>
                <c:pt idx="27">
                  <c:v>4.5522398308836037E-3</c:v>
                </c:pt>
                <c:pt idx="28">
                  <c:v>4.7497811375358193E-3</c:v>
                </c:pt>
                <c:pt idx="29">
                  <c:v>4.6227141204511595E-3</c:v>
                </c:pt>
                <c:pt idx="30">
                  <c:v>3.7562181228348E-3</c:v>
                </c:pt>
                <c:pt idx="31">
                  <c:v>3.3949537104293508E-3</c:v>
                </c:pt>
                <c:pt idx="32">
                  <c:v>4.8184372511486367E-3</c:v>
                </c:pt>
                <c:pt idx="33">
                  <c:v>5.4717534670227913E-3</c:v>
                </c:pt>
                <c:pt idx="34">
                  <c:v>5.5446292259876458E-3</c:v>
                </c:pt>
                <c:pt idx="35">
                  <c:v>5.6869135659086091E-3</c:v>
                </c:pt>
                <c:pt idx="36">
                  <c:v>5.6101386656915485E-3</c:v>
                </c:pt>
                <c:pt idx="37">
                  <c:v>6.6721525737865432E-3</c:v>
                </c:pt>
                <c:pt idx="38">
                  <c:v>7.5589349624135532E-3</c:v>
                </c:pt>
                <c:pt idx="39">
                  <c:v>6.3501926500136247E-3</c:v>
                </c:pt>
                <c:pt idx="40">
                  <c:v>7.1515854720952286E-3</c:v>
                </c:pt>
                <c:pt idx="41">
                  <c:v>7.7079699519815434E-3</c:v>
                </c:pt>
                <c:pt idx="42">
                  <c:v>8.0466734081874602E-3</c:v>
                </c:pt>
                <c:pt idx="43">
                  <c:v>8.1768876729046494E-3</c:v>
                </c:pt>
                <c:pt idx="44">
                  <c:v>8.5608457046782525E-3</c:v>
                </c:pt>
                <c:pt idx="45">
                  <c:v>8.4844251370652206E-3</c:v>
                </c:pt>
                <c:pt idx="46">
                  <c:v>9.7283998686285202E-3</c:v>
                </c:pt>
                <c:pt idx="47">
                  <c:v>1.0342997255764078E-2</c:v>
                </c:pt>
                <c:pt idx="48">
                  <c:v>1.2343513007629165E-2</c:v>
                </c:pt>
              </c:numCache>
            </c:numRef>
          </c:val>
          <c:extLst>
            <c:ext xmlns:c16="http://schemas.microsoft.com/office/drawing/2014/chart" uri="{C3380CC4-5D6E-409C-BE32-E72D297353CC}">
              <c16:uniqueId val="{00000000-274E-4F83-B84B-B7017E3770A8}"/>
            </c:ext>
          </c:extLst>
        </c:ser>
        <c:ser>
          <c:idx val="1"/>
          <c:order val="1"/>
          <c:tx>
            <c:strRef>
              <c:f>'Figur 3.1'!$N$4</c:f>
              <c:strCache>
                <c:ptCount val="1"/>
                <c:pt idx="0">
                  <c:v>Produktinnsats</c:v>
                </c:pt>
              </c:strCache>
            </c:strRef>
          </c:tx>
          <c:spPr>
            <a:solidFill>
              <a:schemeClr val="accent2"/>
            </a:solidFill>
            <a:ln>
              <a:noFill/>
            </a:ln>
            <a:effectLst/>
          </c:spPr>
          <c:cat>
            <c:strRef>
              <c:f>'Figur 3.1'!$A$5:$A$53</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'Figur 3.1'!$N$5:$N$53</c:f>
              <c:numCache>
                <c:formatCode>0.0\ %</c:formatCode>
                <c:ptCount val="49"/>
                <c:pt idx="0">
                  <c:v>3.046620376930707E-3</c:v>
                </c:pt>
                <c:pt idx="1">
                  <c:v>4.5404254430828966E-3</c:v>
                </c:pt>
                <c:pt idx="2">
                  <c:v>5.2962533218549983E-3</c:v>
                </c:pt>
                <c:pt idx="3">
                  <c:v>6.0719019218025182E-3</c:v>
                </c:pt>
                <c:pt idx="4">
                  <c:v>6.0818546078992555E-3</c:v>
                </c:pt>
                <c:pt idx="5">
                  <c:v>6.356051022888015E-3</c:v>
                </c:pt>
                <c:pt idx="6">
                  <c:v>6.3785522552738333E-3</c:v>
                </c:pt>
                <c:pt idx="7">
                  <c:v>7.3524055575250463E-3</c:v>
                </c:pt>
                <c:pt idx="8">
                  <c:v>7.5720786345078147E-3</c:v>
                </c:pt>
                <c:pt idx="9">
                  <c:v>8.471797114123306E-3</c:v>
                </c:pt>
                <c:pt idx="10">
                  <c:v>8.5519180406546779E-3</c:v>
                </c:pt>
                <c:pt idx="11">
                  <c:v>9.2751084749810916E-3</c:v>
                </c:pt>
                <c:pt idx="12">
                  <c:v>9.98669628327414E-3</c:v>
                </c:pt>
                <c:pt idx="13">
                  <c:v>1.1219393677617904E-2</c:v>
                </c:pt>
                <c:pt idx="14">
                  <c:v>1.1582181184515707E-2</c:v>
                </c:pt>
                <c:pt idx="15">
                  <c:v>1.1992310274327912E-2</c:v>
                </c:pt>
                <c:pt idx="16">
                  <c:v>1.1532380869244721E-2</c:v>
                </c:pt>
                <c:pt idx="17">
                  <c:v>1.2945934976417404E-2</c:v>
                </c:pt>
                <c:pt idx="18">
                  <c:v>1.2860448558205766E-2</c:v>
                </c:pt>
                <c:pt idx="19">
                  <c:v>1.1941575209812783E-2</c:v>
                </c:pt>
                <c:pt idx="20">
                  <c:v>1.1442291459548686E-2</c:v>
                </c:pt>
                <c:pt idx="21">
                  <c:v>1.1289282643996562E-2</c:v>
                </c:pt>
                <c:pt idx="22">
                  <c:v>1.0609132543180704E-2</c:v>
                </c:pt>
                <c:pt idx="23">
                  <c:v>9.703943543676638E-3</c:v>
                </c:pt>
                <c:pt idx="24">
                  <c:v>9.0389770979674971E-3</c:v>
                </c:pt>
                <c:pt idx="25">
                  <c:v>8.7986484040306519E-3</c:v>
                </c:pt>
                <c:pt idx="26">
                  <c:v>8.814206789848773E-3</c:v>
                </c:pt>
                <c:pt idx="27">
                  <c:v>9.4108499451174606E-3</c:v>
                </c:pt>
                <c:pt idx="28">
                  <c:v>8.5319598018522673E-3</c:v>
                </c:pt>
                <c:pt idx="29">
                  <c:v>8.9131735718866022E-3</c:v>
                </c:pt>
                <c:pt idx="30">
                  <c:v>8.7630523773067799E-3</c:v>
                </c:pt>
                <c:pt idx="31">
                  <c:v>9.0160659807974226E-3</c:v>
                </c:pt>
                <c:pt idx="32">
                  <c:v>8.8913624609678003E-3</c:v>
                </c:pt>
                <c:pt idx="33">
                  <c:v>9.5285826920843697E-3</c:v>
                </c:pt>
                <c:pt idx="34">
                  <c:v>8.783254822273056E-3</c:v>
                </c:pt>
                <c:pt idx="35">
                  <c:v>8.3317441034070662E-3</c:v>
                </c:pt>
                <c:pt idx="36">
                  <c:v>8.2846976972449689E-3</c:v>
                </c:pt>
                <c:pt idx="37">
                  <c:v>7.8010254930759547E-3</c:v>
                </c:pt>
                <c:pt idx="38">
                  <c:v>8.654574358747608E-3</c:v>
                </c:pt>
                <c:pt idx="39">
                  <c:v>8.7358441075580436E-3</c:v>
                </c:pt>
                <c:pt idx="40">
                  <c:v>8.8520264592279636E-3</c:v>
                </c:pt>
                <c:pt idx="41">
                  <c:v>7.7283540533090575E-3</c:v>
                </c:pt>
                <c:pt idx="42">
                  <c:v>6.9944731152800053E-3</c:v>
                </c:pt>
                <c:pt idx="43">
                  <c:v>6.4649461261379699E-3</c:v>
                </c:pt>
                <c:pt idx="44">
                  <c:v>6.1734704952550474E-3</c:v>
                </c:pt>
                <c:pt idx="45">
                  <c:v>5.669672435927843E-3</c:v>
                </c:pt>
                <c:pt idx="46">
                  <c:v>6.2550063085060059E-3</c:v>
                </c:pt>
                <c:pt idx="47">
                  <c:v>6.1080918069049304E-3</c:v>
                </c:pt>
                <c:pt idx="48">
                  <c:v>6.401040844261751E-3</c:v>
                </c:pt>
              </c:numCache>
            </c:numRef>
          </c:val>
          <c:extLst>
            <c:ext xmlns:c16="http://schemas.microsoft.com/office/drawing/2014/chart" uri="{C3380CC4-5D6E-409C-BE32-E72D297353CC}">
              <c16:uniqueId val="{00000001-274E-4F83-B84B-B7017E3770A8}"/>
            </c:ext>
          </c:extLst>
        </c:ser>
        <c:ser>
          <c:idx val="2"/>
          <c:order val="2"/>
          <c:tx>
            <c:strRef>
              <c:f>'Figur 3.1'!$O$4</c:f>
              <c:strCache>
                <c:ptCount val="1"/>
                <c:pt idx="0">
                  <c:v>Lønnskostnader</c:v>
                </c:pt>
              </c:strCache>
            </c:strRef>
          </c:tx>
          <c:spPr>
            <a:solidFill>
              <a:schemeClr val="accent3"/>
            </a:solidFill>
            <a:ln>
              <a:noFill/>
            </a:ln>
            <a:effectLst/>
          </c:spPr>
          <c:cat>
            <c:strRef>
              <c:f>'Figur 3.1'!$A$5:$A$53</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'Figur 3.1'!$O$5:$O$53</c:f>
              <c:numCache>
                <c:formatCode>0.0\ %</c:formatCode>
                <c:ptCount val="49"/>
                <c:pt idx="0">
                  <c:v>6.1050493599735488E-3</c:v>
                </c:pt>
                <c:pt idx="1">
                  <c:v>6.2939690624804288E-3</c:v>
                </c:pt>
                <c:pt idx="2">
                  <c:v>6.37234719467006E-3</c:v>
                </c:pt>
                <c:pt idx="3">
                  <c:v>6.4860834990059643E-3</c:v>
                </c:pt>
                <c:pt idx="4">
                  <c:v>6.4038351459645105E-3</c:v>
                </c:pt>
                <c:pt idx="5">
                  <c:v>6.7673249126042985E-3</c:v>
                </c:pt>
                <c:pt idx="6">
                  <c:v>6.8396524183056764E-3</c:v>
                </c:pt>
                <c:pt idx="7">
                  <c:v>6.8036460938524371E-3</c:v>
                </c:pt>
                <c:pt idx="8">
                  <c:v>7.0100181657943485E-3</c:v>
                </c:pt>
                <c:pt idx="9">
                  <c:v>6.895159934075544E-3</c:v>
                </c:pt>
                <c:pt idx="10">
                  <c:v>6.9798464962833361E-3</c:v>
                </c:pt>
                <c:pt idx="11">
                  <c:v>7.0094077995833497E-3</c:v>
                </c:pt>
                <c:pt idx="12">
                  <c:v>7.0913561476237423E-3</c:v>
                </c:pt>
                <c:pt idx="13">
                  <c:v>7.0539643117458091E-3</c:v>
                </c:pt>
                <c:pt idx="14">
                  <c:v>7.0338715866292891E-3</c:v>
                </c:pt>
                <c:pt idx="15">
                  <c:v>7.0314781797495172E-3</c:v>
                </c:pt>
                <c:pt idx="16">
                  <c:v>7.035819245206157E-3</c:v>
                </c:pt>
                <c:pt idx="17">
                  <c:v>7.1709983065317492E-3</c:v>
                </c:pt>
                <c:pt idx="18">
                  <c:v>7.2336932874490726E-3</c:v>
                </c:pt>
                <c:pt idx="19">
                  <c:v>7.4402840542285341E-3</c:v>
                </c:pt>
                <c:pt idx="20">
                  <c:v>7.364021183870746E-3</c:v>
                </c:pt>
                <c:pt idx="21">
                  <c:v>7.2311705989110703E-3</c:v>
                </c:pt>
                <c:pt idx="22">
                  <c:v>7.1549630207422233E-3</c:v>
                </c:pt>
                <c:pt idx="23">
                  <c:v>7.1363791186017786E-3</c:v>
                </c:pt>
                <c:pt idx="24">
                  <c:v>7.0153061224489796E-3</c:v>
                </c:pt>
                <c:pt idx="25">
                  <c:v>6.7121221263500876E-3</c:v>
                </c:pt>
                <c:pt idx="26">
                  <c:v>6.5424804832353214E-3</c:v>
                </c:pt>
                <c:pt idx="27">
                  <c:v>6.2668569683920951E-3</c:v>
                </c:pt>
                <c:pt idx="28">
                  <c:v>6.0075663180226011E-3</c:v>
                </c:pt>
                <c:pt idx="29">
                  <c:v>5.5720131747817774E-3</c:v>
                </c:pt>
                <c:pt idx="30">
                  <c:v>5.3826308558723897E-3</c:v>
                </c:pt>
                <c:pt idx="31">
                  <c:v>5.3256118015293386E-3</c:v>
                </c:pt>
                <c:pt idx="32">
                  <c:v>5.1550688864241386E-3</c:v>
                </c:pt>
                <c:pt idx="33">
                  <c:v>5.3013819195296217E-3</c:v>
                </c:pt>
                <c:pt idx="34">
                  <c:v>5.1720062941336374E-3</c:v>
                </c:pt>
                <c:pt idx="35">
                  <c:v>5.2058553169474376E-3</c:v>
                </c:pt>
                <c:pt idx="36">
                  <c:v>5.1656819253457021E-3</c:v>
                </c:pt>
                <c:pt idx="37">
                  <c:v>5.2799124003357111E-3</c:v>
                </c:pt>
                <c:pt idx="38">
                  <c:v>5.5954216566417294E-3</c:v>
                </c:pt>
                <c:pt idx="39">
                  <c:v>5.3819767190161991E-3</c:v>
                </c:pt>
                <c:pt idx="40">
                  <c:v>4.9543593736749185E-3</c:v>
                </c:pt>
                <c:pt idx="41">
                  <c:v>5.1303076841112882E-3</c:v>
                </c:pt>
                <c:pt idx="42">
                  <c:v>5.2121835553385872E-3</c:v>
                </c:pt>
                <c:pt idx="43">
                  <c:v>5.1858475640283088E-3</c:v>
                </c:pt>
                <c:pt idx="44">
                  <c:v>5.2787474666945566E-3</c:v>
                </c:pt>
                <c:pt idx="45">
                  <c:v>5.4072478160609987E-3</c:v>
                </c:pt>
                <c:pt idx="46">
                  <c:v>5.4777745909130766E-3</c:v>
                </c:pt>
                <c:pt idx="47">
                  <c:v>5.4540883098128465E-3</c:v>
                </c:pt>
                <c:pt idx="48">
                  <c:v>5.4529423562311502E-3</c:v>
                </c:pt>
              </c:numCache>
            </c:numRef>
          </c:val>
          <c:extLst>
            <c:ext xmlns:c16="http://schemas.microsoft.com/office/drawing/2014/chart" uri="{C3380CC4-5D6E-409C-BE32-E72D297353CC}">
              <c16:uniqueId val="{00000002-274E-4F83-B84B-B7017E3770A8}"/>
            </c:ext>
          </c:extLst>
        </c:ser>
        <c:dLbls>
          <c:showLegendKey val="0"/>
          <c:showVal val="0"/>
          <c:showCatName val="0"/>
          <c:showSerName val="0"/>
          <c:showPercent val="0"/>
          <c:showBubbleSize val="0"/>
        </c:dLbls>
        <c:axId val="971896912"/>
        <c:axId val="623896320"/>
      </c:areaChart>
      <c:lineChart>
        <c:grouping val="standard"/>
        <c:varyColors val="0"/>
        <c:ser>
          <c:idx val="7"/>
          <c:order val="3"/>
          <c:tx>
            <c:strRef>
              <c:f>'Figur 3.1'!$T$4</c:f>
              <c:strCache>
                <c:ptCount val="1"/>
                <c:pt idx="0">
                  <c:v>Bruttoprodukt</c:v>
                </c:pt>
              </c:strCache>
            </c:strRef>
          </c:tx>
          <c:spPr>
            <a:ln w="28575" cap="rnd">
              <a:solidFill>
                <a:srgbClr val="FF0000"/>
              </a:solidFill>
              <a:round/>
            </a:ln>
            <a:effectLst/>
          </c:spPr>
          <c:marker>
            <c:symbol val="none"/>
          </c:marker>
          <c:cat>
            <c:strRef>
              <c:f>'Figur 3.1'!$A$5:$A$53</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'Figur 3.1'!$T$5:$T$53</c:f>
              <c:numCache>
                <c:formatCode>0.0\ %</c:formatCode>
                <c:ptCount val="49"/>
                <c:pt idx="0">
                  <c:v>2.8565018185253414E-2</c:v>
                </c:pt>
                <c:pt idx="1">
                  <c:v>2.4956683297497024E-2</c:v>
                </c:pt>
                <c:pt idx="2">
                  <c:v>2.4254220159449041E-2</c:v>
                </c:pt>
                <c:pt idx="3">
                  <c:v>2.378230616302187E-2</c:v>
                </c:pt>
                <c:pt idx="4">
                  <c:v>2.5128792215226101E-2</c:v>
                </c:pt>
                <c:pt idx="5">
                  <c:v>2.4265159493260715E-2</c:v>
                </c:pt>
                <c:pt idx="6">
                  <c:v>2.4932344529650388E-2</c:v>
                </c:pt>
                <c:pt idx="7">
                  <c:v>2.4820439104696508E-2</c:v>
                </c:pt>
                <c:pt idx="8">
                  <c:v>2.7428550873217144E-2</c:v>
                </c:pt>
                <c:pt idx="9">
                  <c:v>2.8984897917998048E-2</c:v>
                </c:pt>
                <c:pt idx="10">
                  <c:v>2.817635921834789E-2</c:v>
                </c:pt>
                <c:pt idx="11">
                  <c:v>2.9746029218582062E-2</c:v>
                </c:pt>
                <c:pt idx="12">
                  <c:v>3.1563661848028793E-2</c:v>
                </c:pt>
                <c:pt idx="13">
                  <c:v>3.3674378425073564E-2</c:v>
                </c:pt>
                <c:pt idx="14">
                  <c:v>3.4712327360978387E-2</c:v>
                </c:pt>
                <c:pt idx="15">
                  <c:v>3.4172199287697748E-2</c:v>
                </c:pt>
                <c:pt idx="16">
                  <c:v>3.0496309444137303E-2</c:v>
                </c:pt>
                <c:pt idx="17">
                  <c:v>2.991385704888665E-2</c:v>
                </c:pt>
                <c:pt idx="18">
                  <c:v>2.9889047110478226E-2</c:v>
                </c:pt>
                <c:pt idx="19">
                  <c:v>3.1726920593931569E-2</c:v>
                </c:pt>
                <c:pt idx="20">
                  <c:v>3.2855945927357078E-2</c:v>
                </c:pt>
                <c:pt idx="21">
                  <c:v>3.3426067437195527E-2</c:v>
                </c:pt>
                <c:pt idx="22">
                  <c:v>3.1160652578511021E-2</c:v>
                </c:pt>
                <c:pt idx="23">
                  <c:v>2.9158339523119706E-2</c:v>
                </c:pt>
                <c:pt idx="24">
                  <c:v>2.5995989026975353E-2</c:v>
                </c:pt>
                <c:pt idx="25">
                  <c:v>2.7508598322572859E-2</c:v>
                </c:pt>
                <c:pt idx="26">
                  <c:v>2.494334946704E-2</c:v>
                </c:pt>
                <c:pt idx="27">
                  <c:v>2.5617837934345904E-2</c:v>
                </c:pt>
                <c:pt idx="28">
                  <c:v>2.3954778554321515E-2</c:v>
                </c:pt>
                <c:pt idx="29">
                  <c:v>2.2147519211672285E-2</c:v>
                </c:pt>
                <c:pt idx="30">
                  <c:v>2.1527901586735603E-2</c:v>
                </c:pt>
                <c:pt idx="31">
                  <c:v>2.3357743763124182E-2</c:v>
                </c:pt>
                <c:pt idx="32">
                  <c:v>2.5412512693156294E-2</c:v>
                </c:pt>
                <c:pt idx="33">
                  <c:v>2.7179991809941753E-2</c:v>
                </c:pt>
                <c:pt idx="34">
                  <c:v>2.463215019046355E-2</c:v>
                </c:pt>
                <c:pt idx="35">
                  <c:v>2.8071629507281533E-2</c:v>
                </c:pt>
                <c:pt idx="36">
                  <c:v>2.8815110807455808E-2</c:v>
                </c:pt>
                <c:pt idx="37">
                  <c:v>2.288453804727934E-2</c:v>
                </c:pt>
                <c:pt idx="38">
                  <c:v>2.8894339950529129E-2</c:v>
                </c:pt>
                <c:pt idx="39">
                  <c:v>2.5698213053343553E-2</c:v>
                </c:pt>
                <c:pt idx="40">
                  <c:v>2.8270012104017455E-2</c:v>
                </c:pt>
                <c:pt idx="41">
                  <c:v>2.5782181979064601E-2</c:v>
                </c:pt>
                <c:pt idx="42">
                  <c:v>2.3470081595648232E-2</c:v>
                </c:pt>
                <c:pt idx="43">
                  <c:v>2.3337554275905777E-2</c:v>
                </c:pt>
                <c:pt idx="44">
                  <c:v>2.2031814566974971E-2</c:v>
                </c:pt>
                <c:pt idx="45">
                  <c:v>2.0388403739130034E-2</c:v>
                </c:pt>
                <c:pt idx="46">
                  <c:v>2.2544549644004097E-2</c:v>
                </c:pt>
                <c:pt idx="47">
                  <c:v>2.3153729503294015E-2</c:v>
                </c:pt>
                <c:pt idx="48">
                  <c:v>2.9025711839293866E-2</c:v>
                </c:pt>
              </c:numCache>
            </c:numRef>
          </c:val>
          <c:smooth val="1"/>
          <c:extLst>
            <c:ext xmlns:c16="http://schemas.microsoft.com/office/drawing/2014/chart" uri="{C3380CC4-5D6E-409C-BE32-E72D297353CC}">
              <c16:uniqueId val="{00000003-274E-4F83-B84B-B7017E3770A8}"/>
            </c:ext>
          </c:extLst>
        </c:ser>
        <c:dLbls>
          <c:showLegendKey val="0"/>
          <c:showVal val="0"/>
          <c:showCatName val="0"/>
          <c:showSerName val="0"/>
          <c:showPercent val="0"/>
          <c:showBubbleSize val="0"/>
        </c:dLbls>
        <c:marker val="1"/>
        <c:smooth val="0"/>
        <c:axId val="631553936"/>
        <c:axId val="1504445727"/>
      </c:lineChart>
      <c:catAx>
        <c:axId val="9718969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23896320"/>
        <c:crosses val="autoZero"/>
        <c:auto val="1"/>
        <c:lblAlgn val="ctr"/>
        <c:lblOffset val="100"/>
        <c:noMultiLvlLbl val="0"/>
      </c:catAx>
      <c:valAx>
        <c:axId val="623896320"/>
        <c:scaling>
          <c:orientation val="minMax"/>
        </c:scaling>
        <c:delete val="0"/>
        <c:axPos val="l"/>
        <c:majorGridlines>
          <c:spPr>
            <a:ln w="9525" cap="flat" cmpd="sng" algn="ctr">
              <a:solidFill>
                <a:schemeClr val="tx1">
                  <a:lumMod val="15000"/>
                  <a:lumOff val="85000"/>
                </a:schemeClr>
              </a:solidFill>
              <a:round/>
            </a:ln>
            <a:effectLst/>
          </c:spPr>
        </c:majorGridlines>
        <c:numFmt formatCode="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71896912"/>
        <c:crosses val="autoZero"/>
        <c:crossBetween val="between"/>
      </c:valAx>
      <c:valAx>
        <c:axId val="1504445727"/>
        <c:scaling>
          <c:orientation val="minMax"/>
          <c:max val="4.5000000000000012E-2"/>
        </c:scaling>
        <c:delete val="0"/>
        <c:axPos val="r"/>
        <c:numFmt formatCode="0.0\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31553936"/>
        <c:crosses val="max"/>
        <c:crossBetween val="between"/>
      </c:valAx>
      <c:catAx>
        <c:axId val="631553936"/>
        <c:scaling>
          <c:orientation val="minMax"/>
        </c:scaling>
        <c:delete val="1"/>
        <c:axPos val="b"/>
        <c:numFmt formatCode="General" sourceLinked="1"/>
        <c:majorTickMark val="out"/>
        <c:minorTickMark val="none"/>
        <c:tickLblPos val="nextTo"/>
        <c:crossAx val="1504445727"/>
        <c:crosses val="autoZero"/>
        <c:auto val="1"/>
        <c:lblAlgn val="ctr"/>
        <c:lblOffset val="100"/>
        <c:noMultiLvlLbl val="0"/>
      </c:catAx>
      <c:spPr>
        <a:noFill/>
        <a:ln>
          <a:noFill/>
        </a:ln>
        <a:effectLst/>
      </c:spPr>
    </c:plotArea>
    <c:legend>
      <c:legendPos val="b"/>
      <c:layout>
        <c:manualLayout>
          <c:xMode val="edge"/>
          <c:yMode val="edge"/>
          <c:x val="0.1818311147588636"/>
          <c:y val="0.94958651656146287"/>
          <c:w val="0.65081478821661953"/>
          <c:h val="3.71903429426693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 3.2'!$T$68</c:f>
              <c:strCache>
                <c:ptCount val="1"/>
                <c:pt idx="0">
                  <c:v>Hele næringen</c:v>
                </c:pt>
              </c:strCache>
            </c:strRef>
          </c:tx>
          <c:spPr>
            <a:ln w="28575" cap="rnd">
              <a:solidFill>
                <a:schemeClr val="accent1"/>
              </a:solidFill>
              <a:round/>
            </a:ln>
            <a:effectLst/>
          </c:spPr>
          <c:marker>
            <c:symbol val="none"/>
          </c:marker>
          <c:cat>
            <c:strRef>
              <c:f>'Figur 3.2'!$S$69:$S$87</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'Figur 3.2'!$T$69:$T$87</c:f>
              <c:numCache>
                <c:formatCode>General</c:formatCode>
                <c:ptCount val="19"/>
                <c:pt idx="0">
                  <c:v>26255</c:v>
                </c:pt>
                <c:pt idx="1">
                  <c:v>34835</c:v>
                </c:pt>
                <c:pt idx="2">
                  <c:v>36059</c:v>
                </c:pt>
                <c:pt idx="3">
                  <c:v>37691</c:v>
                </c:pt>
                <c:pt idx="4">
                  <c:v>38305</c:v>
                </c:pt>
                <c:pt idx="5">
                  <c:v>46269</c:v>
                </c:pt>
                <c:pt idx="6">
                  <c:v>55290</c:v>
                </c:pt>
                <c:pt idx="7">
                  <c:v>44622</c:v>
                </c:pt>
                <c:pt idx="8">
                  <c:v>62229</c:v>
                </c:pt>
                <c:pt idx="9">
                  <c:v>55323</c:v>
                </c:pt>
                <c:pt idx="10">
                  <c:v>65759</c:v>
                </c:pt>
                <c:pt idx="11">
                  <c:v>59041</c:v>
                </c:pt>
                <c:pt idx="12">
                  <c:v>53878</c:v>
                </c:pt>
                <c:pt idx="13">
                  <c:v>59368</c:v>
                </c:pt>
                <c:pt idx="14">
                  <c:v>52947</c:v>
                </c:pt>
                <c:pt idx="15">
                  <c:v>48183</c:v>
                </c:pt>
                <c:pt idx="16">
                  <c:v>60699</c:v>
                </c:pt>
                <c:pt idx="17">
                  <c:v>61784</c:v>
                </c:pt>
                <c:pt idx="18">
                  <c:v>83756</c:v>
                </c:pt>
              </c:numCache>
            </c:numRef>
          </c:val>
          <c:smooth val="0"/>
          <c:extLst>
            <c:ext xmlns:c16="http://schemas.microsoft.com/office/drawing/2014/chart" uri="{C3380CC4-5D6E-409C-BE32-E72D297353CC}">
              <c16:uniqueId val="{00000000-8E9B-48E9-909D-0AB43BE059B3}"/>
            </c:ext>
          </c:extLst>
        </c:ser>
        <c:ser>
          <c:idx val="1"/>
          <c:order val="1"/>
          <c:tx>
            <c:strRef>
              <c:f>'Figur 3.2'!$U$68</c:f>
              <c:strCache>
                <c:ptCount val="1"/>
                <c:pt idx="0">
                  <c:v>Produksjon</c:v>
                </c:pt>
              </c:strCache>
            </c:strRef>
          </c:tx>
          <c:spPr>
            <a:ln w="28575" cap="rnd">
              <a:solidFill>
                <a:schemeClr val="accent2"/>
              </a:solidFill>
              <a:round/>
            </a:ln>
            <a:effectLst/>
          </c:spPr>
          <c:marker>
            <c:symbol val="none"/>
          </c:marker>
          <c:cat>
            <c:strRef>
              <c:f>'Figur 3.2'!$S$69:$S$87</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'Figur 3.2'!$U$69:$U$87</c:f>
              <c:numCache>
                <c:formatCode>General</c:formatCode>
                <c:ptCount val="19"/>
                <c:pt idx="0">
                  <c:v>15650</c:v>
                </c:pt>
                <c:pt idx="1">
                  <c:v>23952</c:v>
                </c:pt>
                <c:pt idx="2">
                  <c:v>21017</c:v>
                </c:pt>
                <c:pt idx="3">
                  <c:v>22325</c:v>
                </c:pt>
                <c:pt idx="4">
                  <c:v>22828</c:v>
                </c:pt>
                <c:pt idx="5">
                  <c:v>30370</c:v>
                </c:pt>
                <c:pt idx="6">
                  <c:v>37444</c:v>
                </c:pt>
                <c:pt idx="7">
                  <c:v>31200</c:v>
                </c:pt>
                <c:pt idx="8">
                  <c:v>48735</c:v>
                </c:pt>
                <c:pt idx="9">
                  <c:v>41882</c:v>
                </c:pt>
                <c:pt idx="10">
                  <c:v>48148</c:v>
                </c:pt>
                <c:pt idx="11">
                  <c:v>45983</c:v>
                </c:pt>
                <c:pt idx="12">
                  <c:v>40628</c:v>
                </c:pt>
                <c:pt idx="13">
                  <c:v>43139</c:v>
                </c:pt>
                <c:pt idx="14">
                  <c:v>39048</c:v>
                </c:pt>
                <c:pt idx="15">
                  <c:v>31536</c:v>
                </c:pt>
                <c:pt idx="16">
                  <c:v>39453</c:v>
                </c:pt>
                <c:pt idx="17">
                  <c:v>42214</c:v>
                </c:pt>
                <c:pt idx="18">
                  <c:v>61114</c:v>
                </c:pt>
              </c:numCache>
            </c:numRef>
          </c:val>
          <c:smooth val="0"/>
          <c:extLst>
            <c:ext xmlns:c16="http://schemas.microsoft.com/office/drawing/2014/chart" uri="{C3380CC4-5D6E-409C-BE32-E72D297353CC}">
              <c16:uniqueId val="{00000001-8E9B-48E9-909D-0AB43BE059B3}"/>
            </c:ext>
          </c:extLst>
        </c:ser>
        <c:ser>
          <c:idx val="2"/>
          <c:order val="2"/>
          <c:tx>
            <c:strRef>
              <c:f>'Figur 3.2'!$V$68</c:f>
              <c:strCache>
                <c:ptCount val="1"/>
                <c:pt idx="0">
                  <c:v>Omsetning</c:v>
                </c:pt>
              </c:strCache>
            </c:strRef>
          </c:tx>
          <c:spPr>
            <a:ln w="28575" cap="rnd">
              <a:solidFill>
                <a:schemeClr val="accent3"/>
              </a:solidFill>
              <a:round/>
            </a:ln>
            <a:effectLst/>
          </c:spPr>
          <c:marker>
            <c:symbol val="none"/>
          </c:marker>
          <c:cat>
            <c:strRef>
              <c:f>'Figur 3.2'!$S$69:$S$87</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'Figur 3.2'!$V$69:$V$87</c:f>
              <c:numCache>
                <c:formatCode>General</c:formatCode>
                <c:ptCount val="19"/>
                <c:pt idx="0">
                  <c:v>984</c:v>
                </c:pt>
                <c:pt idx="1">
                  <c:v>386</c:v>
                </c:pt>
                <c:pt idx="2">
                  <c:v>2735</c:v>
                </c:pt>
                <c:pt idx="3">
                  <c:v>4431</c:v>
                </c:pt>
                <c:pt idx="4">
                  <c:v>4675</c:v>
                </c:pt>
                <c:pt idx="5">
                  <c:v>5895</c:v>
                </c:pt>
                <c:pt idx="6">
                  <c:v>6853</c:v>
                </c:pt>
                <c:pt idx="7">
                  <c:v>2953</c:v>
                </c:pt>
                <c:pt idx="8">
                  <c:v>3549</c:v>
                </c:pt>
                <c:pt idx="9">
                  <c:v>3116</c:v>
                </c:pt>
                <c:pt idx="10">
                  <c:v>1736</c:v>
                </c:pt>
                <c:pt idx="11">
                  <c:v>1819</c:v>
                </c:pt>
                <c:pt idx="12">
                  <c:v>1771</c:v>
                </c:pt>
                <c:pt idx="13">
                  <c:v>1381</c:v>
                </c:pt>
                <c:pt idx="14">
                  <c:v>2613</c:v>
                </c:pt>
                <c:pt idx="15">
                  <c:v>3035</c:v>
                </c:pt>
                <c:pt idx="16">
                  <c:v>3337</c:v>
                </c:pt>
                <c:pt idx="17">
                  <c:v>3687</c:v>
                </c:pt>
                <c:pt idx="18">
                  <c:v>3823</c:v>
                </c:pt>
              </c:numCache>
            </c:numRef>
          </c:val>
          <c:smooth val="0"/>
          <c:extLst>
            <c:ext xmlns:c16="http://schemas.microsoft.com/office/drawing/2014/chart" uri="{C3380CC4-5D6E-409C-BE32-E72D297353CC}">
              <c16:uniqueId val="{00000002-8E9B-48E9-909D-0AB43BE059B3}"/>
            </c:ext>
          </c:extLst>
        </c:ser>
        <c:ser>
          <c:idx val="3"/>
          <c:order val="3"/>
          <c:tx>
            <c:strRef>
              <c:f>'Figur 3.2'!$W$68</c:f>
              <c:strCache>
                <c:ptCount val="1"/>
                <c:pt idx="0">
                  <c:v>Overføringstjenester</c:v>
                </c:pt>
              </c:strCache>
            </c:strRef>
          </c:tx>
          <c:spPr>
            <a:ln w="28575" cap="rnd">
              <a:solidFill>
                <a:schemeClr val="accent4"/>
              </a:solidFill>
              <a:round/>
            </a:ln>
            <a:effectLst/>
          </c:spPr>
          <c:marker>
            <c:symbol val="none"/>
          </c:marker>
          <c:cat>
            <c:strRef>
              <c:f>'Figur 3.2'!$S$69:$S$87</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'Figur 3.2'!$W$69:$W$87</c:f>
              <c:numCache>
                <c:formatCode>General</c:formatCode>
                <c:ptCount val="19"/>
                <c:pt idx="0">
                  <c:v>9482</c:v>
                </c:pt>
                <c:pt idx="1">
                  <c:v>10222</c:v>
                </c:pt>
                <c:pt idx="2">
                  <c:v>12052</c:v>
                </c:pt>
                <c:pt idx="3">
                  <c:v>10935</c:v>
                </c:pt>
                <c:pt idx="4">
                  <c:v>10802</c:v>
                </c:pt>
                <c:pt idx="5">
                  <c:v>10002</c:v>
                </c:pt>
                <c:pt idx="6">
                  <c:v>10990</c:v>
                </c:pt>
                <c:pt idx="7">
                  <c:v>10469</c:v>
                </c:pt>
                <c:pt idx="8">
                  <c:v>9946</c:v>
                </c:pt>
                <c:pt idx="9">
                  <c:v>10324</c:v>
                </c:pt>
                <c:pt idx="10">
                  <c:v>15873</c:v>
                </c:pt>
                <c:pt idx="11">
                  <c:v>11239</c:v>
                </c:pt>
                <c:pt idx="12">
                  <c:v>11479</c:v>
                </c:pt>
                <c:pt idx="13">
                  <c:v>14847</c:v>
                </c:pt>
                <c:pt idx="14">
                  <c:v>11287</c:v>
                </c:pt>
                <c:pt idx="15">
                  <c:v>13613</c:v>
                </c:pt>
                <c:pt idx="16">
                  <c:v>17906</c:v>
                </c:pt>
                <c:pt idx="17">
                  <c:v>15881</c:v>
                </c:pt>
                <c:pt idx="18">
                  <c:v>18816</c:v>
                </c:pt>
              </c:numCache>
            </c:numRef>
          </c:val>
          <c:smooth val="0"/>
          <c:extLst>
            <c:ext xmlns:c16="http://schemas.microsoft.com/office/drawing/2014/chart" uri="{C3380CC4-5D6E-409C-BE32-E72D297353CC}">
              <c16:uniqueId val="{00000003-8E9B-48E9-909D-0AB43BE059B3}"/>
            </c:ext>
          </c:extLst>
        </c:ser>
        <c:dLbls>
          <c:showLegendKey val="0"/>
          <c:showVal val="0"/>
          <c:showCatName val="0"/>
          <c:showSerName val="0"/>
          <c:showPercent val="0"/>
          <c:showBubbleSize val="0"/>
        </c:dLbls>
        <c:marker val="1"/>
        <c:smooth val="0"/>
        <c:axId val="683965056"/>
        <c:axId val="610719936"/>
      </c:lineChart>
      <c:lineChart>
        <c:grouping val="standard"/>
        <c:varyColors val="0"/>
        <c:ser>
          <c:idx val="4"/>
          <c:order val="4"/>
          <c:tx>
            <c:strRef>
              <c:f>'Figur 3.2'!$X$68</c:f>
              <c:strCache>
                <c:ptCount val="1"/>
                <c:pt idx="0">
                  <c:v>Vindkraft</c:v>
                </c:pt>
              </c:strCache>
            </c:strRef>
          </c:tx>
          <c:spPr>
            <a:ln w="28575" cap="rnd">
              <a:solidFill>
                <a:schemeClr val="accent1"/>
              </a:solidFill>
              <a:prstDash val="sysDot"/>
              <a:round/>
            </a:ln>
            <a:effectLst/>
          </c:spPr>
          <c:marker>
            <c:symbol val="none"/>
          </c:marker>
          <c:cat>
            <c:strRef>
              <c:f>'Figur 3.2'!$S$69:$S$87</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f>'Figur 3.2'!$X$69:$X$87</c:f>
              <c:numCache>
                <c:formatCode>0</c:formatCode>
                <c:ptCount val="19"/>
                <c:pt idx="0">
                  <c:v>5.9</c:v>
                </c:pt>
                <c:pt idx="1">
                  <c:v>20.3</c:v>
                </c:pt>
                <c:pt idx="2">
                  <c:v>52.6</c:v>
                </c:pt>
                <c:pt idx="3">
                  <c:v>72.8</c:v>
                </c:pt>
                <c:pt idx="4">
                  <c:v>81.099999999999994</c:v>
                </c:pt>
                <c:pt idx="5">
                  <c:v>742.6</c:v>
                </c:pt>
                <c:pt idx="6">
                  <c:v>146.30000000000001</c:v>
                </c:pt>
                <c:pt idx="7">
                  <c:v>101.8</c:v>
                </c:pt>
                <c:pt idx="8">
                  <c:v>110.7</c:v>
                </c:pt>
                <c:pt idx="9">
                  <c:v>-10.1</c:v>
                </c:pt>
                <c:pt idx="10">
                  <c:v>138.69999999999999</c:v>
                </c:pt>
                <c:pt idx="11">
                  <c:v>327</c:v>
                </c:pt>
                <c:pt idx="12">
                  <c:v>186.7</c:v>
                </c:pt>
                <c:pt idx="13">
                  <c:v>247.8</c:v>
                </c:pt>
                <c:pt idx="14">
                  <c:v>338.4</c:v>
                </c:pt>
                <c:pt idx="15">
                  <c:v>197.2</c:v>
                </c:pt>
                <c:pt idx="16">
                  <c:v>357.7</c:v>
                </c:pt>
                <c:pt idx="17">
                  <c:v>384.3</c:v>
                </c:pt>
                <c:pt idx="18">
                  <c:v>797.3</c:v>
                </c:pt>
              </c:numCache>
            </c:numRef>
          </c:val>
          <c:smooth val="0"/>
          <c:extLst>
            <c:ext xmlns:c16="http://schemas.microsoft.com/office/drawing/2014/chart" uri="{C3380CC4-5D6E-409C-BE32-E72D297353CC}">
              <c16:uniqueId val="{00000004-8E9B-48E9-909D-0AB43BE059B3}"/>
            </c:ext>
          </c:extLst>
        </c:ser>
        <c:dLbls>
          <c:showLegendKey val="0"/>
          <c:showVal val="0"/>
          <c:showCatName val="0"/>
          <c:showSerName val="0"/>
          <c:showPercent val="0"/>
          <c:showBubbleSize val="0"/>
        </c:dLbls>
        <c:marker val="1"/>
        <c:smooth val="0"/>
        <c:axId val="612691360"/>
        <c:axId val="190675488"/>
      </c:lineChart>
      <c:catAx>
        <c:axId val="68396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10719936"/>
        <c:crosses val="autoZero"/>
        <c:auto val="1"/>
        <c:lblAlgn val="ctr"/>
        <c:lblOffset val="100"/>
        <c:noMultiLvlLbl val="0"/>
      </c:catAx>
      <c:valAx>
        <c:axId val="610719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83965056"/>
        <c:crosses val="autoZero"/>
        <c:crossBetween val="between"/>
      </c:valAx>
      <c:valAx>
        <c:axId val="1906754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12691360"/>
        <c:crosses val="max"/>
        <c:crossBetween val="between"/>
      </c:valAx>
      <c:catAx>
        <c:axId val="612691360"/>
        <c:scaling>
          <c:orientation val="minMax"/>
        </c:scaling>
        <c:delete val="1"/>
        <c:axPos val="b"/>
        <c:numFmt formatCode="General" sourceLinked="1"/>
        <c:majorTickMark val="out"/>
        <c:minorTickMark val="none"/>
        <c:tickLblPos val="nextTo"/>
        <c:crossAx val="1906754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 3.3'!$B$5</c:f>
              <c:strCache>
                <c:ptCount val="1"/>
                <c:pt idx="0">
                  <c:v>Produksjon av elektrisitet fra vannkraft</c:v>
                </c:pt>
              </c:strCache>
            </c:strRef>
          </c:tx>
          <c:spPr>
            <a:solidFill>
              <a:schemeClr val="accent1"/>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3.3'!$B$6:$B$14</c:f>
              <c:numCache>
                <c:formatCode>0</c:formatCode>
                <c:ptCount val="9"/>
                <c:pt idx="0">
                  <c:v>6788</c:v>
                </c:pt>
                <c:pt idx="1">
                  <c:v>6872</c:v>
                </c:pt>
                <c:pt idx="2">
                  <c:v>6715</c:v>
                </c:pt>
                <c:pt idx="3">
                  <c:v>6623</c:v>
                </c:pt>
                <c:pt idx="4">
                  <c:v>6490</c:v>
                </c:pt>
                <c:pt idx="5">
                  <c:v>6186</c:v>
                </c:pt>
                <c:pt idx="6">
                  <c:v>5777</c:v>
                </c:pt>
                <c:pt idx="7">
                  <c:v>5355</c:v>
                </c:pt>
                <c:pt idx="8">
                  <c:v>5231</c:v>
                </c:pt>
              </c:numCache>
            </c:numRef>
          </c:val>
          <c:extLst>
            <c:ext xmlns:c16="http://schemas.microsoft.com/office/drawing/2014/chart" uri="{C3380CC4-5D6E-409C-BE32-E72D297353CC}">
              <c16:uniqueId val="{00000000-0264-4926-AA89-23EE821C48B9}"/>
            </c:ext>
          </c:extLst>
        </c:ser>
        <c:ser>
          <c:idx val="1"/>
          <c:order val="1"/>
          <c:tx>
            <c:strRef>
              <c:f>'Figur 3.3'!$C$5</c:f>
              <c:strCache>
                <c:ptCount val="1"/>
                <c:pt idx="0">
                  <c:v> Produksjon av elektrisitet ellers</c:v>
                </c:pt>
              </c:strCache>
            </c:strRef>
          </c:tx>
          <c:spPr>
            <a:solidFill>
              <a:schemeClr val="accent2"/>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3.3'!$C$6:$C$14</c:f>
              <c:numCache>
                <c:formatCode>0</c:formatCode>
                <c:ptCount val="9"/>
                <c:pt idx="0">
                  <c:v>181</c:v>
                </c:pt>
                <c:pt idx="1">
                  <c:v>184</c:v>
                </c:pt>
                <c:pt idx="2">
                  <c:v>178</c:v>
                </c:pt>
                <c:pt idx="3">
                  <c:v>172</c:v>
                </c:pt>
                <c:pt idx="4">
                  <c:v>163</c:v>
                </c:pt>
                <c:pt idx="5">
                  <c:v>147</c:v>
                </c:pt>
                <c:pt idx="6">
                  <c:v>205</c:v>
                </c:pt>
                <c:pt idx="7">
                  <c:v>213</c:v>
                </c:pt>
                <c:pt idx="8">
                  <c:v>218</c:v>
                </c:pt>
              </c:numCache>
            </c:numRef>
          </c:val>
          <c:extLst>
            <c:ext xmlns:c16="http://schemas.microsoft.com/office/drawing/2014/chart" uri="{C3380CC4-5D6E-409C-BE32-E72D297353CC}">
              <c16:uniqueId val="{00000001-0264-4926-AA89-23EE821C48B9}"/>
            </c:ext>
          </c:extLst>
        </c:ser>
        <c:ser>
          <c:idx val="2"/>
          <c:order val="2"/>
          <c:tx>
            <c:strRef>
              <c:f>'Figur 3.3'!$D$5</c:f>
              <c:strCache>
                <c:ptCount val="1"/>
                <c:pt idx="0">
                  <c:v>Transmisjon av elektrisitet</c:v>
                </c:pt>
              </c:strCache>
            </c:strRef>
          </c:tx>
          <c:spPr>
            <a:solidFill>
              <a:schemeClr val="accent3"/>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3.3'!$D$6:$D$14</c:f>
              <c:numCache>
                <c:formatCode>0</c:formatCode>
                <c:ptCount val="9"/>
                <c:pt idx="0">
                  <c:v>863</c:v>
                </c:pt>
                <c:pt idx="1">
                  <c:v>890</c:v>
                </c:pt>
                <c:pt idx="2">
                  <c:v>977</c:v>
                </c:pt>
                <c:pt idx="3">
                  <c:v>1056</c:v>
                </c:pt>
                <c:pt idx="4">
                  <c:v>1131</c:v>
                </c:pt>
                <c:pt idx="5">
                  <c:v>1272</c:v>
                </c:pt>
                <c:pt idx="6">
                  <c:v>1365</c:v>
                </c:pt>
                <c:pt idx="7">
                  <c:v>1421</c:v>
                </c:pt>
                <c:pt idx="8">
                  <c:v>1457</c:v>
                </c:pt>
              </c:numCache>
            </c:numRef>
          </c:val>
          <c:extLst>
            <c:ext xmlns:c16="http://schemas.microsoft.com/office/drawing/2014/chart" uri="{C3380CC4-5D6E-409C-BE32-E72D297353CC}">
              <c16:uniqueId val="{00000002-0264-4926-AA89-23EE821C48B9}"/>
            </c:ext>
          </c:extLst>
        </c:ser>
        <c:ser>
          <c:idx val="3"/>
          <c:order val="3"/>
          <c:tx>
            <c:strRef>
              <c:f>'Figur 3.3'!$E$5</c:f>
              <c:strCache>
                <c:ptCount val="1"/>
                <c:pt idx="0">
                  <c:v>Distribusjon av elektrisitet</c:v>
                </c:pt>
              </c:strCache>
            </c:strRef>
          </c:tx>
          <c:spPr>
            <a:solidFill>
              <a:schemeClr val="accent4"/>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3.3'!$E$6:$E$14</c:f>
              <c:numCache>
                <c:formatCode>0</c:formatCode>
                <c:ptCount val="9"/>
                <c:pt idx="0">
                  <c:v>5060</c:v>
                </c:pt>
                <c:pt idx="1">
                  <c:v>5278</c:v>
                </c:pt>
                <c:pt idx="2">
                  <c:v>5386</c:v>
                </c:pt>
                <c:pt idx="3">
                  <c:v>5633</c:v>
                </c:pt>
                <c:pt idx="4">
                  <c:v>5673</c:v>
                </c:pt>
                <c:pt idx="5">
                  <c:v>5654</c:v>
                </c:pt>
                <c:pt idx="6">
                  <c:v>6252</c:v>
                </c:pt>
                <c:pt idx="7">
                  <c:v>6321</c:v>
                </c:pt>
                <c:pt idx="8">
                  <c:v>6233</c:v>
                </c:pt>
              </c:numCache>
            </c:numRef>
          </c:val>
          <c:extLst>
            <c:ext xmlns:c16="http://schemas.microsoft.com/office/drawing/2014/chart" uri="{C3380CC4-5D6E-409C-BE32-E72D297353CC}">
              <c16:uniqueId val="{00000003-0264-4926-AA89-23EE821C48B9}"/>
            </c:ext>
          </c:extLst>
        </c:ser>
        <c:ser>
          <c:idx val="4"/>
          <c:order val="4"/>
          <c:tx>
            <c:strRef>
              <c:f>'Figur 3.3'!$F$5</c:f>
              <c:strCache>
                <c:ptCount val="1"/>
                <c:pt idx="0">
                  <c:v>Omsetning av elektrisitet</c:v>
                </c:pt>
              </c:strCache>
            </c:strRef>
          </c:tx>
          <c:spPr>
            <a:solidFill>
              <a:schemeClr val="accent5"/>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3.3'!$F$6:$F$14</c:f>
              <c:numCache>
                <c:formatCode>0</c:formatCode>
                <c:ptCount val="9"/>
                <c:pt idx="0">
                  <c:v>1425</c:v>
                </c:pt>
                <c:pt idx="1">
                  <c:v>1474</c:v>
                </c:pt>
                <c:pt idx="2">
                  <c:v>1502</c:v>
                </c:pt>
                <c:pt idx="3">
                  <c:v>1602</c:v>
                </c:pt>
                <c:pt idx="4">
                  <c:v>1506</c:v>
                </c:pt>
                <c:pt idx="5">
                  <c:v>1671</c:v>
                </c:pt>
                <c:pt idx="6">
                  <c:v>1770</c:v>
                </c:pt>
                <c:pt idx="7">
                  <c:v>1828</c:v>
                </c:pt>
                <c:pt idx="8">
                  <c:v>1925</c:v>
                </c:pt>
              </c:numCache>
            </c:numRef>
          </c:val>
          <c:extLst>
            <c:ext xmlns:c16="http://schemas.microsoft.com/office/drawing/2014/chart" uri="{C3380CC4-5D6E-409C-BE32-E72D297353CC}">
              <c16:uniqueId val="{00000004-0264-4926-AA89-23EE821C48B9}"/>
            </c:ext>
          </c:extLst>
        </c:ser>
        <c:ser>
          <c:idx val="5"/>
          <c:order val="5"/>
          <c:tx>
            <c:strRef>
              <c:f>'Figur 3.3'!$G$5</c:f>
              <c:strCache>
                <c:ptCount val="1"/>
                <c:pt idx="0">
                  <c:v>Damp- og varmtvannsforsyning</c:v>
                </c:pt>
              </c:strCache>
            </c:strRef>
          </c:tx>
          <c:spPr>
            <a:solidFill>
              <a:schemeClr val="accent6"/>
            </a:solidFill>
            <a:ln>
              <a:noFill/>
            </a:ln>
            <a:effectLst/>
          </c:spPr>
          <c:invertIfNegative val="0"/>
          <c:cat>
            <c:numRef>
              <c:f>'Figur 3.3'!$A$6:$A$14</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'Figur 3.3'!$G$6:$G$14</c:f>
              <c:numCache>
                <c:formatCode>0</c:formatCode>
                <c:ptCount val="9"/>
                <c:pt idx="0">
                  <c:v>409</c:v>
                </c:pt>
                <c:pt idx="1">
                  <c:v>456</c:v>
                </c:pt>
                <c:pt idx="2">
                  <c:v>479</c:v>
                </c:pt>
                <c:pt idx="3">
                  <c:v>508</c:v>
                </c:pt>
                <c:pt idx="4">
                  <c:v>532</c:v>
                </c:pt>
                <c:pt idx="5">
                  <c:v>508</c:v>
                </c:pt>
                <c:pt idx="6">
                  <c:v>525</c:v>
                </c:pt>
                <c:pt idx="7">
                  <c:v>566</c:v>
                </c:pt>
                <c:pt idx="8">
                  <c:v>641</c:v>
                </c:pt>
              </c:numCache>
            </c:numRef>
          </c:val>
          <c:extLst>
            <c:ext xmlns:c16="http://schemas.microsoft.com/office/drawing/2014/chart" uri="{C3380CC4-5D6E-409C-BE32-E72D297353CC}">
              <c16:uniqueId val="{00000005-0264-4926-AA89-23EE821C48B9}"/>
            </c:ext>
          </c:extLst>
        </c:ser>
        <c:dLbls>
          <c:showLegendKey val="0"/>
          <c:showVal val="0"/>
          <c:showCatName val="0"/>
          <c:showSerName val="0"/>
          <c:showPercent val="0"/>
          <c:showBubbleSize val="0"/>
        </c:dLbls>
        <c:gapWidth val="150"/>
        <c:overlap val="100"/>
        <c:axId val="1704907216"/>
        <c:axId val="1829570704"/>
      </c:barChart>
      <c:catAx>
        <c:axId val="170490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829570704"/>
        <c:crosses val="autoZero"/>
        <c:auto val="1"/>
        <c:lblAlgn val="ctr"/>
        <c:lblOffset val="100"/>
        <c:noMultiLvlLbl val="0"/>
      </c:catAx>
      <c:valAx>
        <c:axId val="1829570704"/>
        <c:scaling>
          <c:orientation val="minMax"/>
          <c:max val="1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70490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 3.4 (S.2)'!$C$3</c:f>
              <c:strCache>
                <c:ptCount val="1"/>
                <c:pt idx="0">
                  <c:v>Produksjon av elektrisitet fra vannkraft</c:v>
                </c:pt>
              </c:strCache>
            </c:strRef>
          </c:tx>
          <c:spPr>
            <a:solidFill>
              <a:schemeClr val="accent1"/>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(S.2)'!$C$4:$C$21</c:f>
              <c:numCache>
                <c:formatCode>0</c:formatCode>
                <c:ptCount val="18"/>
                <c:pt idx="0">
                  <c:v>117</c:v>
                </c:pt>
                <c:pt idx="1">
                  <c:v>427</c:v>
                </c:pt>
                <c:pt idx="2">
                  <c:v>435</c:v>
                </c:pt>
                <c:pt idx="3">
                  <c:v>64</c:v>
                </c:pt>
                <c:pt idx="4">
                  <c:v>233</c:v>
                </c:pt>
                <c:pt idx="5">
                  <c:v>284</c:v>
                </c:pt>
                <c:pt idx="6">
                  <c:v>64</c:v>
                </c:pt>
                <c:pt idx="7">
                  <c:v>437</c:v>
                </c:pt>
                <c:pt idx="8">
                  <c:v>142</c:v>
                </c:pt>
                <c:pt idx="9">
                  <c:v>336</c:v>
                </c:pt>
                <c:pt idx="10">
                  <c:v>366</c:v>
                </c:pt>
                <c:pt idx="11">
                  <c:v>557</c:v>
                </c:pt>
                <c:pt idx="12">
                  <c:v>438</c:v>
                </c:pt>
                <c:pt idx="13">
                  <c:v>287</c:v>
                </c:pt>
                <c:pt idx="14">
                  <c:v>493</c:v>
                </c:pt>
                <c:pt idx="15">
                  <c:v>417</c:v>
                </c:pt>
                <c:pt idx="16">
                  <c:v>68</c:v>
                </c:pt>
                <c:pt idx="17">
                  <c:v>66</c:v>
                </c:pt>
              </c:numCache>
            </c:numRef>
          </c:val>
          <c:extLst>
            <c:ext xmlns:c16="http://schemas.microsoft.com/office/drawing/2014/chart" uri="{C3380CC4-5D6E-409C-BE32-E72D297353CC}">
              <c16:uniqueId val="{00000000-3C7A-4F44-8E65-296B7F9CC498}"/>
            </c:ext>
          </c:extLst>
        </c:ser>
        <c:ser>
          <c:idx val="1"/>
          <c:order val="1"/>
          <c:tx>
            <c:strRef>
              <c:f>'Figur 3.4 (S.2)'!$D$3</c:f>
              <c:strCache>
                <c:ptCount val="1"/>
                <c:pt idx="0">
                  <c:v>Produksjon av elektrisitet ellers</c:v>
                </c:pt>
              </c:strCache>
            </c:strRef>
          </c:tx>
          <c:spPr>
            <a:solidFill>
              <a:schemeClr val="accent2"/>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(S.2)'!$D$4:$D$21</c:f>
              <c:numCache>
                <c:formatCode>0</c:formatCode>
                <c:ptCount val="18"/>
                <c:pt idx="0">
                  <c:v>3</c:v>
                </c:pt>
                <c:pt idx="1">
                  <c:v>40</c:v>
                </c:pt>
                <c:pt idx="2">
                  <c:v>61</c:v>
                </c:pt>
                <c:pt idx="3">
                  <c:v>3</c:v>
                </c:pt>
                <c:pt idx="4">
                  <c:v>3</c:v>
                </c:pt>
                <c:pt idx="5">
                  <c:v>6</c:v>
                </c:pt>
                <c:pt idx="6">
                  <c:v>3</c:v>
                </c:pt>
                <c:pt idx="7">
                  <c:v>0</c:v>
                </c:pt>
                <c:pt idx="8">
                  <c:v>3</c:v>
                </c:pt>
                <c:pt idx="9">
                  <c:v>9</c:v>
                </c:pt>
                <c:pt idx="10">
                  <c:v>18</c:v>
                </c:pt>
                <c:pt idx="11">
                  <c:v>3</c:v>
                </c:pt>
                <c:pt idx="12">
                  <c:v>0</c:v>
                </c:pt>
                <c:pt idx="13">
                  <c:v>21</c:v>
                </c:pt>
                <c:pt idx="14">
                  <c:v>18</c:v>
                </c:pt>
                <c:pt idx="15">
                  <c:v>19</c:v>
                </c:pt>
                <c:pt idx="16">
                  <c:v>5</c:v>
                </c:pt>
                <c:pt idx="17">
                  <c:v>3</c:v>
                </c:pt>
              </c:numCache>
            </c:numRef>
          </c:val>
          <c:extLst>
            <c:ext xmlns:c16="http://schemas.microsoft.com/office/drawing/2014/chart" uri="{C3380CC4-5D6E-409C-BE32-E72D297353CC}">
              <c16:uniqueId val="{00000001-3C7A-4F44-8E65-296B7F9CC498}"/>
            </c:ext>
          </c:extLst>
        </c:ser>
        <c:ser>
          <c:idx val="2"/>
          <c:order val="2"/>
          <c:tx>
            <c:strRef>
              <c:f>'Figur 3.4 (S.2)'!$E$3</c:f>
              <c:strCache>
                <c:ptCount val="1"/>
                <c:pt idx="0">
                  <c:v>Transmisjon av elektrisitet</c:v>
                </c:pt>
              </c:strCache>
            </c:strRef>
          </c:tx>
          <c:spPr>
            <a:solidFill>
              <a:schemeClr val="accent3"/>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(S.2)'!$E$4:$E$21</c:f>
              <c:numCache>
                <c:formatCode>0</c:formatCode>
                <c:ptCount val="18"/>
                <c:pt idx="0">
                  <c:v>16</c:v>
                </c:pt>
                <c:pt idx="1">
                  <c:v>366</c:v>
                </c:pt>
                <c:pt idx="2">
                  <c:v>461</c:v>
                </c:pt>
                <c:pt idx="3">
                  <c:v>6</c:v>
                </c:pt>
                <c:pt idx="4">
                  <c:v>20</c:v>
                </c:pt>
                <c:pt idx="5">
                  <c:v>48</c:v>
                </c:pt>
                <c:pt idx="6">
                  <c:v>11</c:v>
                </c:pt>
                <c:pt idx="7">
                  <c:v>11</c:v>
                </c:pt>
                <c:pt idx="8">
                  <c:v>6</c:v>
                </c:pt>
                <c:pt idx="9">
                  <c:v>4</c:v>
                </c:pt>
                <c:pt idx="10">
                  <c:v>69</c:v>
                </c:pt>
                <c:pt idx="11">
                  <c:v>29</c:v>
                </c:pt>
                <c:pt idx="12">
                  <c:v>16</c:v>
                </c:pt>
                <c:pt idx="13">
                  <c:v>71</c:v>
                </c:pt>
                <c:pt idx="14">
                  <c:v>142</c:v>
                </c:pt>
                <c:pt idx="15">
                  <c:v>68</c:v>
                </c:pt>
                <c:pt idx="16">
                  <c:v>23</c:v>
                </c:pt>
                <c:pt idx="17">
                  <c:v>90</c:v>
                </c:pt>
              </c:numCache>
            </c:numRef>
          </c:val>
          <c:extLst>
            <c:ext xmlns:c16="http://schemas.microsoft.com/office/drawing/2014/chart" uri="{C3380CC4-5D6E-409C-BE32-E72D297353CC}">
              <c16:uniqueId val="{00000002-3C7A-4F44-8E65-296B7F9CC498}"/>
            </c:ext>
          </c:extLst>
        </c:ser>
        <c:ser>
          <c:idx val="3"/>
          <c:order val="3"/>
          <c:tx>
            <c:strRef>
              <c:f>'Figur 3.4 (S.2)'!$F$3</c:f>
              <c:strCache>
                <c:ptCount val="1"/>
                <c:pt idx="0">
                  <c:v>Distribusjon av elektrisitet</c:v>
                </c:pt>
              </c:strCache>
            </c:strRef>
          </c:tx>
          <c:spPr>
            <a:solidFill>
              <a:schemeClr val="accent4"/>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(S.2)'!$F$4:$F$21</c:f>
              <c:numCache>
                <c:formatCode>0</c:formatCode>
                <c:ptCount val="18"/>
                <c:pt idx="0">
                  <c:v>157</c:v>
                </c:pt>
                <c:pt idx="1">
                  <c:v>201</c:v>
                </c:pt>
                <c:pt idx="2">
                  <c:v>200</c:v>
                </c:pt>
                <c:pt idx="3">
                  <c:v>368</c:v>
                </c:pt>
                <c:pt idx="4">
                  <c:v>377</c:v>
                </c:pt>
                <c:pt idx="5">
                  <c:v>333</c:v>
                </c:pt>
                <c:pt idx="6">
                  <c:v>218</c:v>
                </c:pt>
                <c:pt idx="7">
                  <c:v>394</c:v>
                </c:pt>
                <c:pt idx="8">
                  <c:v>104</c:v>
                </c:pt>
                <c:pt idx="9">
                  <c:v>79</c:v>
                </c:pt>
                <c:pt idx="10">
                  <c:v>633</c:v>
                </c:pt>
                <c:pt idx="11">
                  <c:v>739</c:v>
                </c:pt>
                <c:pt idx="12">
                  <c:v>315</c:v>
                </c:pt>
                <c:pt idx="13">
                  <c:v>454</c:v>
                </c:pt>
                <c:pt idx="14">
                  <c:v>634</c:v>
                </c:pt>
                <c:pt idx="15">
                  <c:v>527</c:v>
                </c:pt>
                <c:pt idx="16">
                  <c:v>270</c:v>
                </c:pt>
                <c:pt idx="17">
                  <c:v>230</c:v>
                </c:pt>
              </c:numCache>
            </c:numRef>
          </c:val>
          <c:extLst>
            <c:ext xmlns:c16="http://schemas.microsoft.com/office/drawing/2014/chart" uri="{C3380CC4-5D6E-409C-BE32-E72D297353CC}">
              <c16:uniqueId val="{00000003-3C7A-4F44-8E65-296B7F9CC498}"/>
            </c:ext>
          </c:extLst>
        </c:ser>
        <c:ser>
          <c:idx val="4"/>
          <c:order val="4"/>
          <c:tx>
            <c:strRef>
              <c:f>'Figur 3.4 (S.2)'!$G$3</c:f>
              <c:strCache>
                <c:ptCount val="1"/>
                <c:pt idx="0">
                  <c:v>Omsetning av elektrisitet</c:v>
                </c:pt>
              </c:strCache>
            </c:strRef>
          </c:tx>
          <c:spPr>
            <a:solidFill>
              <a:schemeClr val="accent5"/>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(S.2)'!$G$4:$G$21</c:f>
              <c:numCache>
                <c:formatCode>0</c:formatCode>
                <c:ptCount val="18"/>
                <c:pt idx="0">
                  <c:v>82</c:v>
                </c:pt>
                <c:pt idx="1">
                  <c:v>168</c:v>
                </c:pt>
                <c:pt idx="2">
                  <c:v>152</c:v>
                </c:pt>
                <c:pt idx="3">
                  <c:v>61</c:v>
                </c:pt>
                <c:pt idx="4">
                  <c:v>56</c:v>
                </c:pt>
                <c:pt idx="5">
                  <c:v>93</c:v>
                </c:pt>
                <c:pt idx="6">
                  <c:v>51</c:v>
                </c:pt>
                <c:pt idx="7">
                  <c:v>67</c:v>
                </c:pt>
                <c:pt idx="8">
                  <c:v>28</c:v>
                </c:pt>
                <c:pt idx="9">
                  <c:v>259</c:v>
                </c:pt>
                <c:pt idx="10">
                  <c:v>210</c:v>
                </c:pt>
                <c:pt idx="11">
                  <c:v>253</c:v>
                </c:pt>
                <c:pt idx="12">
                  <c:v>36</c:v>
                </c:pt>
                <c:pt idx="13">
                  <c:v>85</c:v>
                </c:pt>
                <c:pt idx="14">
                  <c:v>139</c:v>
                </c:pt>
                <c:pt idx="15">
                  <c:v>114</c:v>
                </c:pt>
                <c:pt idx="16">
                  <c:v>36</c:v>
                </c:pt>
                <c:pt idx="17">
                  <c:v>35</c:v>
                </c:pt>
              </c:numCache>
            </c:numRef>
          </c:val>
          <c:extLst>
            <c:ext xmlns:c16="http://schemas.microsoft.com/office/drawing/2014/chart" uri="{C3380CC4-5D6E-409C-BE32-E72D297353CC}">
              <c16:uniqueId val="{00000004-3C7A-4F44-8E65-296B7F9CC498}"/>
            </c:ext>
          </c:extLst>
        </c:ser>
        <c:ser>
          <c:idx val="5"/>
          <c:order val="5"/>
          <c:tx>
            <c:strRef>
              <c:f>'Figur 3.4 (S.2)'!$H$3</c:f>
              <c:strCache>
                <c:ptCount val="1"/>
                <c:pt idx="0">
                  <c:v>Damp- og varmtvannsforsyning</c:v>
                </c:pt>
              </c:strCache>
            </c:strRef>
          </c:tx>
          <c:spPr>
            <a:solidFill>
              <a:schemeClr val="accent6"/>
            </a:solidFill>
            <a:ln>
              <a:noFill/>
            </a:ln>
            <a:effectLst/>
          </c:spPr>
          <c:invertIfNegative val="0"/>
          <c:cat>
            <c:strRef>
              <c:f>'Figur 3.4 (S.2)'!$B$4:$B$21</c:f>
              <c:strCache>
                <c:ptCount val="18"/>
                <c:pt idx="0">
                  <c:v>Østfold </c:v>
                </c:pt>
                <c:pt idx="1">
                  <c:v>Akershus </c:v>
                </c:pt>
                <c:pt idx="2">
                  <c:v>Oslo</c:v>
                </c:pt>
                <c:pt idx="3">
                  <c:v>Hedmark </c:v>
                </c:pt>
                <c:pt idx="4">
                  <c:v>Oppland </c:v>
                </c:pt>
                <c:pt idx="5">
                  <c:v>Buskerud </c:v>
                </c:pt>
                <c:pt idx="6">
                  <c:v>Vestfold </c:v>
                </c:pt>
                <c:pt idx="7">
                  <c:v>Telemark </c:v>
                </c:pt>
                <c:pt idx="8">
                  <c:v>Aust-Agder </c:v>
                </c:pt>
                <c:pt idx="9">
                  <c:v>Vest-Agder </c:v>
                </c:pt>
                <c:pt idx="10">
                  <c:v>Rogaland</c:v>
                </c:pt>
                <c:pt idx="11">
                  <c:v>Hordaland </c:v>
                </c:pt>
                <c:pt idx="12">
                  <c:v>Sogn og Fjordane </c:v>
                </c:pt>
                <c:pt idx="13">
                  <c:v>Møre og Romsdal</c:v>
                </c:pt>
                <c:pt idx="14">
                  <c:v>Trøndelag</c:v>
                </c:pt>
                <c:pt idx="15">
                  <c:v>Nordland</c:v>
                </c:pt>
                <c:pt idx="16">
                  <c:v>Troms</c:v>
                </c:pt>
                <c:pt idx="17">
                  <c:v>Finnmark</c:v>
                </c:pt>
              </c:strCache>
            </c:strRef>
          </c:cat>
          <c:val>
            <c:numRef>
              <c:f>'Figur 3.4 (S.2)'!$H$4:$H$21</c:f>
              <c:numCache>
                <c:formatCode>0</c:formatCode>
                <c:ptCount val="18"/>
                <c:pt idx="0">
                  <c:v>63</c:v>
                </c:pt>
                <c:pt idx="1">
                  <c:v>85</c:v>
                </c:pt>
                <c:pt idx="2">
                  <c:v>97</c:v>
                </c:pt>
                <c:pt idx="3">
                  <c:v>69</c:v>
                </c:pt>
                <c:pt idx="4">
                  <c:v>28</c:v>
                </c:pt>
                <c:pt idx="5">
                  <c:v>57</c:v>
                </c:pt>
                <c:pt idx="6">
                  <c:v>8</c:v>
                </c:pt>
                <c:pt idx="7">
                  <c:v>15</c:v>
                </c:pt>
                <c:pt idx="8">
                  <c:v>6</c:v>
                </c:pt>
                <c:pt idx="9">
                  <c:v>11</c:v>
                </c:pt>
                <c:pt idx="10">
                  <c:v>5</c:v>
                </c:pt>
                <c:pt idx="11">
                  <c:v>14</c:v>
                </c:pt>
                <c:pt idx="12">
                  <c:v>7</c:v>
                </c:pt>
                <c:pt idx="13">
                  <c:v>39</c:v>
                </c:pt>
                <c:pt idx="14">
                  <c:v>100</c:v>
                </c:pt>
                <c:pt idx="15">
                  <c:v>10</c:v>
                </c:pt>
                <c:pt idx="16">
                  <c:v>24</c:v>
                </c:pt>
                <c:pt idx="17">
                  <c:v>3</c:v>
                </c:pt>
              </c:numCache>
            </c:numRef>
          </c:val>
          <c:extLst>
            <c:ext xmlns:c16="http://schemas.microsoft.com/office/drawing/2014/chart" uri="{C3380CC4-5D6E-409C-BE32-E72D297353CC}">
              <c16:uniqueId val="{00000005-3C7A-4F44-8E65-296B7F9CC498}"/>
            </c:ext>
          </c:extLst>
        </c:ser>
        <c:dLbls>
          <c:showLegendKey val="0"/>
          <c:showVal val="0"/>
          <c:showCatName val="0"/>
          <c:showSerName val="0"/>
          <c:showPercent val="0"/>
          <c:showBubbleSize val="0"/>
        </c:dLbls>
        <c:gapWidth val="150"/>
        <c:overlap val="100"/>
        <c:axId val="1496458128"/>
        <c:axId val="1606221728"/>
      </c:barChart>
      <c:catAx>
        <c:axId val="149645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606221728"/>
        <c:crosses val="autoZero"/>
        <c:auto val="1"/>
        <c:lblAlgn val="ctr"/>
        <c:lblOffset val="100"/>
        <c:noMultiLvlLbl val="0"/>
      </c:catAx>
      <c:valAx>
        <c:axId val="1606221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1496458128"/>
        <c:crosses val="autoZero"/>
        <c:crossBetween val="between"/>
      </c:valAx>
      <c:spPr>
        <a:noFill/>
        <a:ln>
          <a:noFill/>
        </a:ln>
        <a:effectLst/>
      </c:spPr>
    </c:plotArea>
    <c:legend>
      <c:legendPos val="b"/>
      <c:layout>
        <c:manualLayout>
          <c:xMode val="edge"/>
          <c:yMode val="edge"/>
          <c:x val="4.1455880889140345E-2"/>
          <c:y val="0.92043632611446191"/>
          <c:w val="0.90112006957214186"/>
          <c:h val="6.70831746655693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 3.5'!$A$98</c:f>
              <c:strCache>
                <c:ptCount val="1"/>
                <c:pt idx="0">
                  <c:v>Naturressursskatt</c:v>
                </c:pt>
              </c:strCache>
            </c:strRef>
          </c:tx>
          <c:spPr>
            <a:solidFill>
              <a:schemeClr val="accent1"/>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3.5'!$B$98:$R$98</c:f>
              <c:numCache>
                <c:formatCode>0</c:formatCode>
                <c:ptCount val="17"/>
                <c:pt idx="0">
                  <c:v>56</c:v>
                </c:pt>
                <c:pt idx="1">
                  <c:v>13</c:v>
                </c:pt>
                <c:pt idx="2">
                  <c:v>33</c:v>
                </c:pt>
                <c:pt idx="3">
                  <c:v>96</c:v>
                </c:pt>
                <c:pt idx="4">
                  <c:v>131</c:v>
                </c:pt>
                <c:pt idx="5">
                  <c:v>0</c:v>
                </c:pt>
                <c:pt idx="6">
                  <c:v>179</c:v>
                </c:pt>
                <c:pt idx="7">
                  <c:v>92</c:v>
                </c:pt>
                <c:pt idx="8">
                  <c:v>115</c:v>
                </c:pt>
                <c:pt idx="9">
                  <c:v>144</c:v>
                </c:pt>
                <c:pt idx="10">
                  <c:v>221</c:v>
                </c:pt>
                <c:pt idx="11">
                  <c:v>188</c:v>
                </c:pt>
                <c:pt idx="12">
                  <c:v>57</c:v>
                </c:pt>
                <c:pt idx="13">
                  <c:v>97</c:v>
                </c:pt>
                <c:pt idx="14">
                  <c:v>202</c:v>
                </c:pt>
                <c:pt idx="15">
                  <c:v>33</c:v>
                </c:pt>
                <c:pt idx="16">
                  <c:v>18</c:v>
                </c:pt>
              </c:numCache>
            </c:numRef>
          </c:val>
          <c:extLst>
            <c:ext xmlns:c16="http://schemas.microsoft.com/office/drawing/2014/chart" uri="{C3380CC4-5D6E-409C-BE32-E72D297353CC}">
              <c16:uniqueId val="{00000000-57E4-4076-A48E-184078BCF8C9}"/>
            </c:ext>
          </c:extLst>
        </c:ser>
        <c:ser>
          <c:idx val="1"/>
          <c:order val="1"/>
          <c:tx>
            <c:strRef>
              <c:f>'Figur 3.5'!$A$99</c:f>
              <c:strCache>
                <c:ptCount val="1"/>
                <c:pt idx="0">
                  <c:v>Konsesjonskraft</c:v>
                </c:pt>
              </c:strCache>
            </c:strRef>
          </c:tx>
          <c:spPr>
            <a:solidFill>
              <a:schemeClr val="accent2"/>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3.5'!$B$99:$R$99</c:f>
              <c:numCache>
                <c:formatCode>0</c:formatCode>
                <c:ptCount val="17"/>
                <c:pt idx="0">
                  <c:v>57.611383613067773</c:v>
                </c:pt>
                <c:pt idx="1">
                  <c:v>9.2849176622080751</c:v>
                </c:pt>
                <c:pt idx="2">
                  <c:v>51.995538908365219</c:v>
                </c:pt>
                <c:pt idx="3">
                  <c:v>168.85285977129828</c:v>
                </c:pt>
                <c:pt idx="4">
                  <c:v>246.72985158291294</c:v>
                </c:pt>
                <c:pt idx="5">
                  <c:v>8.1625649777653415E-3</c:v>
                </c:pt>
                <c:pt idx="6">
                  <c:v>264.98134687319629</c:v>
                </c:pt>
                <c:pt idx="7">
                  <c:v>68.97775534460601</c:v>
                </c:pt>
                <c:pt idx="8">
                  <c:v>30.81368279106416</c:v>
                </c:pt>
                <c:pt idx="9">
                  <c:v>212.23485198687663</c:v>
                </c:pt>
                <c:pt idx="10">
                  <c:v>449.54306294420394</c:v>
                </c:pt>
                <c:pt idx="11">
                  <c:v>246.919631218646</c:v>
                </c:pt>
                <c:pt idx="12">
                  <c:v>89.316826627952807</c:v>
                </c:pt>
                <c:pt idx="13">
                  <c:v>137.93510427676759</c:v>
                </c:pt>
                <c:pt idx="14">
                  <c:v>323.54775058866255</c:v>
                </c:pt>
                <c:pt idx="15">
                  <c:v>67.541143908519302</c:v>
                </c:pt>
                <c:pt idx="16">
                  <c:v>23.706129336674991</c:v>
                </c:pt>
              </c:numCache>
            </c:numRef>
          </c:val>
          <c:extLst>
            <c:ext xmlns:c16="http://schemas.microsoft.com/office/drawing/2014/chart" uri="{C3380CC4-5D6E-409C-BE32-E72D297353CC}">
              <c16:uniqueId val="{00000001-57E4-4076-A48E-184078BCF8C9}"/>
            </c:ext>
          </c:extLst>
        </c:ser>
        <c:ser>
          <c:idx val="2"/>
          <c:order val="2"/>
          <c:tx>
            <c:strRef>
              <c:f>'Figur 3.5'!$A$100</c:f>
              <c:strCache>
                <c:ptCount val="1"/>
                <c:pt idx="0">
                  <c:v>Konsesjonsavgift</c:v>
                </c:pt>
              </c:strCache>
            </c:strRef>
          </c:tx>
          <c:spPr>
            <a:solidFill>
              <a:schemeClr val="accent3"/>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3.5'!$B$100:$R$100</c:f>
              <c:numCache>
                <c:formatCode>0</c:formatCode>
                <c:ptCount val="17"/>
                <c:pt idx="0">
                  <c:v>21.461077844311376</c:v>
                </c:pt>
                <c:pt idx="1">
                  <c:v>4.9820359281437128</c:v>
                </c:pt>
                <c:pt idx="2">
                  <c:v>12.646706586826348</c:v>
                </c:pt>
                <c:pt idx="3">
                  <c:v>36.790419161676645</c:v>
                </c:pt>
                <c:pt idx="4">
                  <c:v>50.203592814371255</c:v>
                </c:pt>
                <c:pt idx="5">
                  <c:v>0</c:v>
                </c:pt>
                <c:pt idx="6">
                  <c:v>68.598802395209574</c:v>
                </c:pt>
                <c:pt idx="7">
                  <c:v>35.257485029940121</c:v>
                </c:pt>
                <c:pt idx="8">
                  <c:v>44.071856287425149</c:v>
                </c:pt>
                <c:pt idx="9">
                  <c:v>55.185628742514972</c:v>
                </c:pt>
                <c:pt idx="10">
                  <c:v>84.694610778443121</c:v>
                </c:pt>
                <c:pt idx="11">
                  <c:v>72.047904191616766</c:v>
                </c:pt>
                <c:pt idx="12">
                  <c:v>21.844311377245511</c:v>
                </c:pt>
                <c:pt idx="13">
                  <c:v>37.17365269461078</c:v>
                </c:pt>
                <c:pt idx="14">
                  <c:v>77.41317365269461</c:v>
                </c:pt>
                <c:pt idx="15">
                  <c:v>12.646706586826348</c:v>
                </c:pt>
                <c:pt idx="16">
                  <c:v>6.8982035928143715</c:v>
                </c:pt>
              </c:numCache>
            </c:numRef>
          </c:val>
          <c:extLst>
            <c:ext xmlns:c16="http://schemas.microsoft.com/office/drawing/2014/chart" uri="{C3380CC4-5D6E-409C-BE32-E72D297353CC}">
              <c16:uniqueId val="{00000002-57E4-4076-A48E-184078BCF8C9}"/>
            </c:ext>
          </c:extLst>
        </c:ser>
        <c:ser>
          <c:idx val="3"/>
          <c:order val="3"/>
          <c:tx>
            <c:strRef>
              <c:f>'Figur 3.5'!$A$101</c:f>
              <c:strCache>
                <c:ptCount val="1"/>
                <c:pt idx="0">
                  <c:v>Eiendomsskatt</c:v>
                </c:pt>
              </c:strCache>
            </c:strRef>
          </c:tx>
          <c:spPr>
            <a:solidFill>
              <a:schemeClr val="accent4"/>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3.5'!$B$101:$R$101</c:f>
              <c:numCache>
                <c:formatCode>0</c:formatCode>
                <c:ptCount val="17"/>
                <c:pt idx="0">
                  <c:v>84.08037416693</c:v>
                </c:pt>
                <c:pt idx="1">
                  <c:v>382.25896005169739</c:v>
                </c:pt>
                <c:pt idx="2">
                  <c:v>330.79380874097694</c:v>
                </c:pt>
                <c:pt idx="3">
                  <c:v>33.748988066283431</c:v>
                </c:pt>
                <c:pt idx="4">
                  <c:v>68.825806262626983</c:v>
                </c:pt>
                <c:pt idx="5">
                  <c:v>64.520760619090396</c:v>
                </c:pt>
                <c:pt idx="6">
                  <c:v>0.13314917323240033</c:v>
                </c:pt>
                <c:pt idx="7">
                  <c:v>121.25695482514851</c:v>
                </c:pt>
                <c:pt idx="8">
                  <c:v>54.094514609127287</c:v>
                </c:pt>
                <c:pt idx="9">
                  <c:v>106.50768803326244</c:v>
                </c:pt>
                <c:pt idx="10">
                  <c:v>243.81644143744296</c:v>
                </c:pt>
                <c:pt idx="11">
                  <c:v>327.60322167739554</c:v>
                </c:pt>
                <c:pt idx="12">
                  <c:v>110.66793395090879</c:v>
                </c:pt>
                <c:pt idx="13">
                  <c:v>184.26181210698803</c:v>
                </c:pt>
                <c:pt idx="14">
                  <c:v>139.23076171979022</c:v>
                </c:pt>
                <c:pt idx="15">
                  <c:v>168.47830911201928</c:v>
                </c:pt>
                <c:pt idx="16">
                  <c:v>57.519444217597702</c:v>
                </c:pt>
              </c:numCache>
            </c:numRef>
          </c:val>
          <c:extLst>
            <c:ext xmlns:c16="http://schemas.microsoft.com/office/drawing/2014/chart" uri="{C3380CC4-5D6E-409C-BE32-E72D297353CC}">
              <c16:uniqueId val="{00000003-57E4-4076-A48E-184078BCF8C9}"/>
            </c:ext>
          </c:extLst>
        </c:ser>
        <c:ser>
          <c:idx val="4"/>
          <c:order val="4"/>
          <c:tx>
            <c:strRef>
              <c:f>'Figur 3.5'!$A$102</c:f>
              <c:strCache>
                <c:ptCount val="1"/>
                <c:pt idx="0">
                  <c:v>Personlig skatt</c:v>
                </c:pt>
              </c:strCache>
            </c:strRef>
          </c:tx>
          <c:spPr>
            <a:solidFill>
              <a:schemeClr val="accent5"/>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3.5'!$B$102:$R$102</c:f>
              <c:numCache>
                <c:formatCode>0</c:formatCode>
                <c:ptCount val="17"/>
                <c:pt idx="0">
                  <c:v>16.886875262140698</c:v>
                </c:pt>
                <c:pt idx="1">
                  <c:v>109.71977730162163</c:v>
                </c:pt>
                <c:pt idx="2">
                  <c:v>22.680510657928334</c:v>
                </c:pt>
                <c:pt idx="3">
                  <c:v>30.944300679826974</c:v>
                </c:pt>
                <c:pt idx="4">
                  <c:v>34.582164765554097</c:v>
                </c:pt>
                <c:pt idx="5">
                  <c:v>14.820927756666041</c:v>
                </c:pt>
                <c:pt idx="6">
                  <c:v>40.735095379685148</c:v>
                </c:pt>
                <c:pt idx="7">
                  <c:v>12.889715958070163</c:v>
                </c:pt>
                <c:pt idx="8">
                  <c:v>30.854476875241119</c:v>
                </c:pt>
                <c:pt idx="9">
                  <c:v>57.891442055583418</c:v>
                </c:pt>
                <c:pt idx="10">
                  <c:v>74.329198294794836</c:v>
                </c:pt>
                <c:pt idx="11">
                  <c:v>36.693024173321682</c:v>
                </c:pt>
                <c:pt idx="12">
                  <c:v>42.666307178281023</c:v>
                </c:pt>
                <c:pt idx="13">
                  <c:v>60.575043575945415</c:v>
                </c:pt>
                <c:pt idx="14">
                  <c:v>55.870406452401681</c:v>
                </c:pt>
                <c:pt idx="15">
                  <c:v>18.279144233221452</c:v>
                </c:pt>
                <c:pt idx="16">
                  <c:v>19.581589399716346</c:v>
                </c:pt>
              </c:numCache>
            </c:numRef>
          </c:val>
          <c:extLst>
            <c:ext xmlns:c16="http://schemas.microsoft.com/office/drawing/2014/chart" uri="{C3380CC4-5D6E-409C-BE32-E72D297353CC}">
              <c16:uniqueId val="{00000004-57E4-4076-A48E-184078BCF8C9}"/>
            </c:ext>
          </c:extLst>
        </c:ser>
        <c:ser>
          <c:idx val="5"/>
          <c:order val="5"/>
          <c:tx>
            <c:strRef>
              <c:f>'Figur 3.5'!$A$103</c:f>
              <c:strCache>
                <c:ptCount val="1"/>
                <c:pt idx="0">
                  <c:v>Utbytte</c:v>
                </c:pt>
              </c:strCache>
            </c:strRef>
          </c:tx>
          <c:spPr>
            <a:solidFill>
              <a:schemeClr val="accent6"/>
            </a:solidFill>
            <a:ln>
              <a:noFill/>
            </a:ln>
            <a:effectLst/>
          </c:spPr>
          <c:invertIfNegative val="0"/>
          <c:cat>
            <c:strRef>
              <c:f>'Figur 3.5'!$B$97:$R$97</c:f>
              <c:strCache>
                <c:ptCount val="17"/>
                <c:pt idx="0">
                  <c:v>Østfold</c:v>
                </c:pt>
                <c:pt idx="1">
                  <c:v>Akershus og Oslo</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3.5'!$B$103:$R$103</c:f>
              <c:numCache>
                <c:formatCode>0</c:formatCode>
                <c:ptCount val="17"/>
                <c:pt idx="0">
                  <c:v>66.581596653815694</c:v>
                </c:pt>
                <c:pt idx="1">
                  <c:v>1661.9739821213336</c:v>
                </c:pt>
                <c:pt idx="2">
                  <c:v>115.08974383536722</c:v>
                </c:pt>
                <c:pt idx="3">
                  <c:v>231.82776068319831</c:v>
                </c:pt>
                <c:pt idx="4">
                  <c:v>338.62178321723172</c:v>
                </c:pt>
                <c:pt idx="5">
                  <c:v>24.437925575677159</c:v>
                </c:pt>
                <c:pt idx="6">
                  <c:v>199.51137787626794</c:v>
                </c:pt>
                <c:pt idx="7">
                  <c:v>253.24891499358026</c:v>
                </c:pt>
                <c:pt idx="8">
                  <c:v>384.69988677226036</c:v>
                </c:pt>
                <c:pt idx="9">
                  <c:v>1235.0952525868668</c:v>
                </c:pt>
                <c:pt idx="10">
                  <c:v>757.58848254928944</c:v>
                </c:pt>
                <c:pt idx="11">
                  <c:v>108.92190942015313</c:v>
                </c:pt>
                <c:pt idx="12">
                  <c:v>166.73776317645229</c:v>
                </c:pt>
                <c:pt idx="13">
                  <c:v>282.90503951463296</c:v>
                </c:pt>
                <c:pt idx="14">
                  <c:v>271.47264347958992</c:v>
                </c:pt>
                <c:pt idx="15">
                  <c:v>58.912570814058839</c:v>
                </c:pt>
                <c:pt idx="16">
                  <c:v>59.5744379597039</c:v>
                </c:pt>
              </c:numCache>
            </c:numRef>
          </c:val>
          <c:extLst>
            <c:ext xmlns:c16="http://schemas.microsoft.com/office/drawing/2014/chart" uri="{C3380CC4-5D6E-409C-BE32-E72D297353CC}">
              <c16:uniqueId val="{00000005-57E4-4076-A48E-184078BCF8C9}"/>
            </c:ext>
          </c:extLst>
        </c:ser>
        <c:dLbls>
          <c:showLegendKey val="0"/>
          <c:showVal val="0"/>
          <c:showCatName val="0"/>
          <c:showSerName val="0"/>
          <c:showPercent val="0"/>
          <c:showBubbleSize val="0"/>
        </c:dLbls>
        <c:gapWidth val="150"/>
        <c:overlap val="100"/>
        <c:axId val="599194112"/>
        <c:axId val="608072272"/>
      </c:barChart>
      <c:catAx>
        <c:axId val="59919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608072272"/>
        <c:crosses val="autoZero"/>
        <c:auto val="1"/>
        <c:lblAlgn val="ctr"/>
        <c:lblOffset val="100"/>
        <c:noMultiLvlLbl val="0"/>
      </c:catAx>
      <c:valAx>
        <c:axId val="60807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599194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'Offentlige utgifter'!#REF!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0-66B9-DE42-BE27-5356F947F8A5}"/>
            </c:ext>
          </c:extLst>
        </c:ser>
        <c:ser>
          <c:idx val="1"/>
          <c:order val="1"/>
          <c:spPr>
            <a:solidFill>
              <a:schemeClr val="accent2"/>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'Offentlige utgifter'!#REF!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1-66B9-DE42-BE27-5356F947F8A5}"/>
            </c:ext>
          </c:extLst>
        </c:ser>
        <c:ser>
          <c:idx val="2"/>
          <c:order val="2"/>
          <c:spPr>
            <a:solidFill>
              <a:schemeClr val="accent3"/>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(S.3)'!$D$58:$T$58</c:f>
              <c:numCache>
                <c:formatCode>0</c:formatCode>
                <c:ptCount val="17"/>
                <c:pt idx="0">
                  <c:v>13.499508198233674</c:v>
                </c:pt>
                <c:pt idx="1">
                  <c:v>35.950454417066808</c:v>
                </c:pt>
                <c:pt idx="2">
                  <c:v>22.252254999373839</c:v>
                </c:pt>
                <c:pt idx="3">
                  <c:v>31.622081287651852</c:v>
                </c:pt>
                <c:pt idx="4">
                  <c:v>30.593116780942697</c:v>
                </c:pt>
                <c:pt idx="5">
                  <c:v>4.7745054998454597</c:v>
                </c:pt>
                <c:pt idx="6">
                  <c:v>37.279154346460082</c:v>
                </c:pt>
                <c:pt idx="7">
                  <c:v>21.066865993677652</c:v>
                </c:pt>
                <c:pt idx="8">
                  <c:v>27.942171178522553</c:v>
                </c:pt>
                <c:pt idx="9">
                  <c:v>84.38100965988329</c:v>
                </c:pt>
                <c:pt idx="10">
                  <c:v>62.429597784825205</c:v>
                </c:pt>
                <c:pt idx="11">
                  <c:v>38.551846907410408</c:v>
                </c:pt>
                <c:pt idx="12">
                  <c:v>18.188098064102135</c:v>
                </c:pt>
                <c:pt idx="13">
                  <c:v>34.874162221295855</c:v>
                </c:pt>
                <c:pt idx="14">
                  <c:v>36.188698212105983</c:v>
                </c:pt>
                <c:pt idx="15">
                  <c:v>13.902995253740196</c:v>
                </c:pt>
                <c:pt idx="16">
                  <c:v>8.2149239766526723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66B9-DE42-BE27-5356F947F8A5}"/>
            </c:ext>
          </c:extLst>
        </c:ser>
        <c:ser>
          <c:idx val="3"/>
          <c:order val="3"/>
          <c:spPr>
            <a:solidFill>
              <a:schemeClr val="accent4"/>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(S.3)'!$D$59:$T$59</c:f>
              <c:numCache>
                <c:formatCode>0</c:formatCode>
                <c:ptCount val="17"/>
                <c:pt idx="0">
                  <c:v>31.31397834315009</c:v>
                </c:pt>
                <c:pt idx="1">
                  <c:v>134.73009121571104</c:v>
                </c:pt>
                <c:pt idx="2">
                  <c:v>64.585813290865531</c:v>
                </c:pt>
                <c:pt idx="3">
                  <c:v>67.991790794104944</c:v>
                </c:pt>
                <c:pt idx="4">
                  <c:v>93.38276317201796</c:v>
                </c:pt>
                <c:pt idx="5">
                  <c:v>10.299748201967676</c:v>
                </c:pt>
                <c:pt idx="6">
                  <c:v>79.474241134211596</c:v>
                </c:pt>
                <c:pt idx="7">
                  <c:v>66.210150265844049</c:v>
                </c:pt>
                <c:pt idx="8">
                  <c:v>76.336506818191353</c:v>
                </c:pt>
                <c:pt idx="9">
                  <c:v>149.06777987353198</c:v>
                </c:pt>
                <c:pt idx="10">
                  <c:v>193.59873011533597</c:v>
                </c:pt>
                <c:pt idx="11">
                  <c:v>98.410414039987202</c:v>
                </c:pt>
                <c:pt idx="12">
                  <c:v>54.80050325807396</c:v>
                </c:pt>
                <c:pt idx="13">
                  <c:v>88.355793293156665</c:v>
                </c:pt>
                <c:pt idx="14">
                  <c:v>124.93717239893732</c:v>
                </c:pt>
                <c:pt idx="15">
                  <c:v>39.697182830446813</c:v>
                </c:pt>
                <c:pt idx="16">
                  <c:v>23.149550221145429</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3-66B9-DE42-BE27-5356F947F8A5}"/>
            </c:ext>
          </c:extLst>
        </c:ser>
        <c:ser>
          <c:idx val="4"/>
          <c:order val="4"/>
          <c:spPr>
            <a:solidFill>
              <a:schemeClr val="accent5"/>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(S.3)'!$D$60:$T$60</c:f>
              <c:numCache>
                <c:formatCode>0</c:formatCode>
                <c:ptCount val="17"/>
                <c:pt idx="0">
                  <c:v>87.264281836897538</c:v>
                </c:pt>
                <c:pt idx="1">
                  <c:v>381.09973914632729</c:v>
                </c:pt>
                <c:pt idx="2">
                  <c:v>151.77666123353399</c:v>
                </c:pt>
                <c:pt idx="3">
                  <c:v>166.10944064933042</c:v>
                </c:pt>
                <c:pt idx="4">
                  <c:v>235.02825250265096</c:v>
                </c:pt>
                <c:pt idx="5">
                  <c:v>30.194284062301683</c:v>
                </c:pt>
                <c:pt idx="6">
                  <c:v>204.87148449082073</c:v>
                </c:pt>
                <c:pt idx="7">
                  <c:v>185.79282933263482</c:v>
                </c:pt>
                <c:pt idx="8">
                  <c:v>196.79223128668147</c:v>
                </c:pt>
                <c:pt idx="9">
                  <c:v>563.56747390962857</c:v>
                </c:pt>
                <c:pt idx="10">
                  <c:v>502.18636366042904</c:v>
                </c:pt>
                <c:pt idx="11">
                  <c:v>267.19958832372708</c:v>
                </c:pt>
                <c:pt idx="12">
                  <c:v>141.60733492765232</c:v>
                </c:pt>
                <c:pt idx="13">
                  <c:v>225.08761316955056</c:v>
                </c:pt>
                <c:pt idx="14">
                  <c:v>308.46557047461766</c:v>
                </c:pt>
                <c:pt idx="15">
                  <c:v>95.470826580916196</c:v>
                </c:pt>
                <c:pt idx="16">
                  <c:v>50.608857132397723</c:v>
                </c:pt>
              </c:numCache>
            </c:numRef>
          </c:val>
          <c:extLst>
            <c:ext xmlns:c16="http://schemas.microsoft.com/office/drawing/2014/chart" uri="{C3380CC4-5D6E-409C-BE32-E72D297353CC}">
              <c16:uniqueId val="{00000004-66B9-DE42-BE27-5356F947F8A5}"/>
            </c:ext>
          </c:extLst>
        </c:ser>
        <c:ser>
          <c:idx val="5"/>
          <c:order val="5"/>
          <c:spPr>
            <a:solidFill>
              <a:schemeClr val="accent6"/>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(S.3)'!$D$61:$T$61</c:f>
              <c:numCache>
                <c:formatCode>0</c:formatCode>
                <c:ptCount val="17"/>
                <c:pt idx="0">
                  <c:v>173.43041140458791</c:v>
                </c:pt>
                <c:pt idx="1">
                  <c:v>669.52581122169238</c:v>
                </c:pt>
                <c:pt idx="2">
                  <c:v>362.38611373370514</c:v>
                </c:pt>
                <c:pt idx="3">
                  <c:v>366.25793695224786</c:v>
                </c:pt>
                <c:pt idx="4">
                  <c:v>465.79142687965685</c:v>
                </c:pt>
                <c:pt idx="5">
                  <c:v>64.004924159960908</c:v>
                </c:pt>
                <c:pt idx="6">
                  <c:v>467.17744633739642</c:v>
                </c:pt>
                <c:pt idx="7">
                  <c:v>317.93098433762191</c:v>
                </c:pt>
                <c:pt idx="8">
                  <c:v>377.168009494182</c:v>
                </c:pt>
                <c:pt idx="9">
                  <c:v>1036.349307445151</c:v>
                </c:pt>
                <c:pt idx="10">
                  <c:v>968.09940370675019</c:v>
                </c:pt>
                <c:pt idx="11">
                  <c:v>559.63432341413557</c:v>
                </c:pt>
                <c:pt idx="12">
                  <c:v>295.36256466620773</c:v>
                </c:pt>
                <c:pt idx="13">
                  <c:v>467.13736749731896</c:v>
                </c:pt>
                <c:pt idx="14">
                  <c:v>608.31478423206727</c:v>
                </c:pt>
                <c:pt idx="15">
                  <c:v>210.39506900136809</c:v>
                </c:pt>
                <c:pt idx="16">
                  <c:v>96.784821669256957</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5-66B9-DE42-BE27-5356F947F8A5}"/>
            </c:ext>
          </c:extLst>
        </c:ser>
        <c:ser>
          <c:idx val="6"/>
          <c:order val="6"/>
          <c:spPr>
            <a:solidFill>
              <a:schemeClr val="accent1">
                <a:lumMod val="60000"/>
              </a:schemeClr>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(S.3)'!$D$62:$T$62</c:f>
              <c:numCache>
                <c:formatCode>0</c:formatCode>
                <c:ptCount val="17"/>
                <c:pt idx="0">
                  <c:v>6.9771492659728676</c:v>
                </c:pt>
                <c:pt idx="1">
                  <c:v>33.246382109093325</c:v>
                </c:pt>
                <c:pt idx="2">
                  <c:v>17.204792280003673</c:v>
                </c:pt>
                <c:pt idx="3">
                  <c:v>18.875418857779451</c:v>
                </c:pt>
                <c:pt idx="4">
                  <c:v>27.867314971319917</c:v>
                </c:pt>
                <c:pt idx="5">
                  <c:v>2.8198421744053723</c:v>
                </c:pt>
                <c:pt idx="6">
                  <c:v>26.095408042522056</c:v>
                </c:pt>
                <c:pt idx="7">
                  <c:v>16.176343530859626</c:v>
                </c:pt>
                <c:pt idx="8">
                  <c:v>28.69459194465168</c:v>
                </c:pt>
                <c:pt idx="9">
                  <c:v>68.169288164507236</c:v>
                </c:pt>
                <c:pt idx="10">
                  <c:v>57.282945454737977</c:v>
                </c:pt>
                <c:pt idx="11">
                  <c:v>32.292997841267791</c:v>
                </c:pt>
                <c:pt idx="12">
                  <c:v>14.459369240199933</c:v>
                </c:pt>
                <c:pt idx="13">
                  <c:v>24.459407550150107</c:v>
                </c:pt>
                <c:pt idx="14">
                  <c:v>34.070510519135496</c:v>
                </c:pt>
                <c:pt idx="15">
                  <c:v>11.603791904284453</c:v>
                </c:pt>
                <c:pt idx="16">
                  <c:v>7.2474275768327638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6-66B9-DE42-BE27-5356F947F8A5}"/>
            </c:ext>
          </c:extLst>
        </c:ser>
        <c:ser>
          <c:idx val="7"/>
          <c:order val="7"/>
          <c:spPr>
            <a:solidFill>
              <a:schemeClr val="accent2">
                <a:lumMod val="60000"/>
              </a:schemeClr>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'Offentlige utgifter'!#REF!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7-66B9-DE42-BE27-5356F947F8A5}"/>
            </c:ext>
          </c:extLst>
        </c:ser>
        <c:ser>
          <c:idx val="8"/>
          <c:order val="8"/>
          <c:spPr>
            <a:solidFill>
              <a:schemeClr val="accent3">
                <a:lumMod val="60000"/>
              </a:schemeClr>
            </a:solidFill>
            <a:ln>
              <a:noFill/>
            </a:ln>
            <a:effectLst/>
          </c:spPr>
          <c:invertIfNegative val="0"/>
          <c:val>
            <c:numLit>
              <c:formatCode>General</c:formatCode>
              <c:ptCount val="1"/>
              <c:pt idx="0">
                <c:v>1</c:v>
              </c:pt>
            </c:numLit>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8-66B9-DE42-BE27-5356F947F8A5}"/>
            </c:ext>
          </c:extLst>
        </c:ser>
        <c:dLbls>
          <c:showLegendKey val="0"/>
          <c:showVal val="0"/>
          <c:showCatName val="0"/>
          <c:showSerName val="0"/>
          <c:showPercent val="0"/>
          <c:showBubbleSize val="0"/>
        </c:dLbls>
        <c:gapWidth val="150"/>
        <c:overlap val="100"/>
        <c:axId val="933173183"/>
        <c:axId val="910336399"/>
      </c:barChart>
      <c:catAx>
        <c:axId val="933173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10336399"/>
        <c:crosses val="autoZero"/>
        <c:auto val="1"/>
        <c:lblAlgn val="ctr"/>
        <c:lblOffset val="100"/>
        <c:noMultiLvlLbl val="0"/>
      </c:catAx>
      <c:valAx>
        <c:axId val="9103363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33173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Statlig forvaltning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O"/>
        </a:p>
      </c:txPr>
    </c:title>
    <c:autoTitleDeleted val="0"/>
    <c:plotArea>
      <c:layout/>
      <c:barChart>
        <c:barDir val="col"/>
        <c:grouping val="stacked"/>
        <c:varyColors val="0"/>
        <c:ser>
          <c:idx val="1"/>
          <c:order val="0"/>
          <c:tx>
            <c:v>Øvrige</c:v>
          </c:tx>
          <c:spPr>
            <a:solidFill>
              <a:schemeClr val="accent2"/>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(S.3)'!$D$127:$T$127</c:f>
              <c:numCache>
                <c:formatCode>0</c:formatCode>
                <c:ptCount val="17"/>
                <c:pt idx="0">
                  <c:v>3.5145643810445666</c:v>
                </c:pt>
                <c:pt idx="1">
                  <c:v>7.6681404677335996</c:v>
                </c:pt>
                <c:pt idx="2">
                  <c:v>41.439909111043661</c:v>
                </c:pt>
                <c:pt idx="3">
                  <c:v>6.1345123741868797</c:v>
                </c:pt>
                <c:pt idx="4">
                  <c:v>3.1950585282223329</c:v>
                </c:pt>
                <c:pt idx="5">
                  <c:v>9.2976203171269898</c:v>
                </c:pt>
                <c:pt idx="6">
                  <c:v>2.907503260682323</c:v>
                </c:pt>
                <c:pt idx="7">
                  <c:v>2.4282444814489734</c:v>
                </c:pt>
                <c:pt idx="8">
                  <c:v>1.0543693143133699</c:v>
                </c:pt>
                <c:pt idx="9">
                  <c:v>5.8469571066468697</c:v>
                </c:pt>
                <c:pt idx="10">
                  <c:v>1.9170351169333999</c:v>
                </c:pt>
                <c:pt idx="11">
                  <c:v>6.8374252503957926</c:v>
                </c:pt>
                <c:pt idx="12">
                  <c:v>0.15975292641111666</c:v>
                </c:pt>
                <c:pt idx="13">
                  <c:v>0</c:v>
                </c:pt>
                <c:pt idx="14">
                  <c:v>17.828426587480617</c:v>
                </c:pt>
                <c:pt idx="15">
                  <c:v>7.2847334443469194</c:v>
                </c:pt>
                <c:pt idx="16">
                  <c:v>0</c:v>
                </c:pt>
              </c:numCache>
            </c:numRef>
          </c:val>
          <c:extLst>
            <c:ext xmlns:c16="http://schemas.microsoft.com/office/drawing/2014/chart" uri="{C3380CC4-5D6E-409C-BE32-E72D297353CC}">
              <c16:uniqueId val="{00000000-51D8-4143-8B0F-CF2BD9B447DE}"/>
            </c:ext>
          </c:extLst>
        </c:ser>
        <c:ser>
          <c:idx val="2"/>
          <c:order val="1"/>
          <c:tx>
            <c:strRef>
              <c:f>'Figur 3.6-3.8 (S.3)'!$B$128</c:f>
              <c:strCache>
                <c:ptCount val="1"/>
                <c:pt idx="0">
                  <c:v>Samferdsel, finanstjen., forretningsmessig tjen., eiendom mm.</c:v>
                </c:pt>
              </c:strCache>
            </c:strRef>
          </c:tx>
          <c:spPr>
            <a:solidFill>
              <a:schemeClr val="accent3"/>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(S.3)'!$D$128:$T$128</c:f>
              <c:numCache>
                <c:formatCode>0</c:formatCode>
                <c:ptCount val="17"/>
                <c:pt idx="0">
                  <c:v>5.2079454010024033</c:v>
                </c:pt>
                <c:pt idx="1">
                  <c:v>148.63201984182322</c:v>
                </c:pt>
                <c:pt idx="2">
                  <c:v>8.8822627084580859</c:v>
                </c:pt>
                <c:pt idx="3">
                  <c:v>7.6681404677335996</c:v>
                </c:pt>
                <c:pt idx="4">
                  <c:v>7.7639922235802699</c:v>
                </c:pt>
                <c:pt idx="5">
                  <c:v>5.0801430598735093</c:v>
                </c:pt>
                <c:pt idx="6">
                  <c:v>5.2718465715668499</c:v>
                </c:pt>
                <c:pt idx="7">
                  <c:v>5.1120936451557331</c:v>
                </c:pt>
                <c:pt idx="8">
                  <c:v>4.2174772572534796</c:v>
                </c:pt>
                <c:pt idx="9">
                  <c:v>11.374408360471506</c:v>
                </c:pt>
                <c:pt idx="10">
                  <c:v>52.430910448128486</c:v>
                </c:pt>
                <c:pt idx="11">
                  <c:v>5.0801430598735093</c:v>
                </c:pt>
                <c:pt idx="12">
                  <c:v>7.6681404677335996</c:v>
                </c:pt>
                <c:pt idx="13">
                  <c:v>35.369297907421227</c:v>
                </c:pt>
                <c:pt idx="14">
                  <c:v>14.186059865307159</c:v>
                </c:pt>
                <c:pt idx="15">
                  <c:v>16.550403176191686</c:v>
                </c:pt>
                <c:pt idx="16">
                  <c:v>5.1120936451557331</c:v>
                </c:pt>
              </c:numCache>
            </c:numRef>
          </c:val>
          <c:extLst>
            <c:ext xmlns:c16="http://schemas.microsoft.com/office/drawing/2014/chart" uri="{C3380CC4-5D6E-409C-BE32-E72D297353CC}">
              <c16:uniqueId val="{00000001-51D8-4143-8B0F-CF2BD9B447DE}"/>
            </c:ext>
          </c:extLst>
        </c:ser>
        <c:ser>
          <c:idx val="3"/>
          <c:order val="2"/>
          <c:tx>
            <c:strRef>
              <c:f>'Figur 3.6-3.8 (S.3)'!$B$129</c:f>
              <c:strCache>
                <c:ptCount val="1"/>
                <c:pt idx="0">
                  <c:v>Off.adm., forsvar, sosialforsikring</c:v>
                </c:pt>
              </c:strCache>
            </c:strRef>
          </c:tx>
          <c:spPr>
            <a:solidFill>
              <a:schemeClr val="accent4"/>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(S.3)'!$D$129:$T$129</c:f>
              <c:numCache>
                <c:formatCode>0</c:formatCode>
                <c:ptCount val="17"/>
                <c:pt idx="0">
                  <c:v>143.33032557605387</c:v>
                </c:pt>
                <c:pt idx="1">
                  <c:v>1135.0761452817078</c:v>
                </c:pt>
                <c:pt idx="2">
                  <c:v>152.97940233128531</c:v>
                </c:pt>
                <c:pt idx="3">
                  <c:v>93.167906682963235</c:v>
                </c:pt>
                <c:pt idx="4">
                  <c:v>115.4374646246729</c:v>
                </c:pt>
                <c:pt idx="5">
                  <c:v>138.95309539238926</c:v>
                </c:pt>
                <c:pt idx="6">
                  <c:v>71.4734592763336</c:v>
                </c:pt>
                <c:pt idx="7">
                  <c:v>61.856333106384369</c:v>
                </c:pt>
                <c:pt idx="8">
                  <c:v>79.205500914631642</c:v>
                </c:pt>
                <c:pt idx="9">
                  <c:v>211.19336871549623</c:v>
                </c:pt>
                <c:pt idx="10">
                  <c:v>297.42799839221698</c:v>
                </c:pt>
                <c:pt idx="11">
                  <c:v>52.622613959821827</c:v>
                </c:pt>
                <c:pt idx="12">
                  <c:v>105.46888201661922</c:v>
                </c:pt>
                <c:pt idx="13">
                  <c:v>259.02339488298458</c:v>
                </c:pt>
                <c:pt idx="14">
                  <c:v>196.27244538869792</c:v>
                </c:pt>
                <c:pt idx="15">
                  <c:v>165.34427883550575</c:v>
                </c:pt>
                <c:pt idx="16">
                  <c:v>73.358543807984773</c:v>
                </c:pt>
              </c:numCache>
            </c:numRef>
          </c:val>
          <c:extLst>
            <c:ext xmlns:c16="http://schemas.microsoft.com/office/drawing/2014/chart" uri="{C3380CC4-5D6E-409C-BE32-E72D297353CC}">
              <c16:uniqueId val="{00000002-51D8-4143-8B0F-CF2BD9B447DE}"/>
            </c:ext>
          </c:extLst>
        </c:ser>
        <c:ser>
          <c:idx val="4"/>
          <c:order val="3"/>
          <c:tx>
            <c:strRef>
              <c:f>'Figur 3.6-3.8 (S.3)'!$B$130</c:f>
              <c:strCache>
                <c:ptCount val="1"/>
                <c:pt idx="0">
                  <c:v>Undervisning</c:v>
                </c:pt>
              </c:strCache>
            </c:strRef>
          </c:tx>
          <c:spPr>
            <a:solidFill>
              <a:schemeClr val="accent5"/>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(S.3)'!$D$130:$T$130</c:f>
              <c:numCache>
                <c:formatCode>0</c:formatCode>
                <c:ptCount val="17"/>
                <c:pt idx="0">
                  <c:v>22.173706185862994</c:v>
                </c:pt>
                <c:pt idx="1">
                  <c:v>357.35645790878061</c:v>
                </c:pt>
                <c:pt idx="2">
                  <c:v>24.985357690698645</c:v>
                </c:pt>
                <c:pt idx="3">
                  <c:v>27.189948075172055</c:v>
                </c:pt>
                <c:pt idx="4">
                  <c:v>15.719687958853878</c:v>
                </c:pt>
                <c:pt idx="5">
                  <c:v>25.081209446545316</c:v>
                </c:pt>
                <c:pt idx="6">
                  <c:v>26.838491637067598</c:v>
                </c:pt>
                <c:pt idx="7">
                  <c:v>6.7096229092668995</c:v>
                </c:pt>
                <c:pt idx="8">
                  <c:v>45.84908987999048</c:v>
                </c:pt>
                <c:pt idx="9">
                  <c:v>56.520585364253073</c:v>
                </c:pt>
                <c:pt idx="10">
                  <c:v>190.26573535563995</c:v>
                </c:pt>
                <c:pt idx="11">
                  <c:v>14.026306938896042</c:v>
                </c:pt>
                <c:pt idx="12">
                  <c:v>28.755526754001</c:v>
                </c:pt>
                <c:pt idx="13">
                  <c:v>287.07600876077663</c:v>
                </c:pt>
                <c:pt idx="14">
                  <c:v>38.085097656410213</c:v>
                </c:pt>
                <c:pt idx="15">
                  <c:v>105.8522890400059</c:v>
                </c:pt>
                <c:pt idx="16">
                  <c:v>15.368231520749422</c:v>
                </c:pt>
              </c:numCache>
            </c:numRef>
          </c:val>
          <c:extLst>
            <c:ext xmlns:c16="http://schemas.microsoft.com/office/drawing/2014/chart" uri="{C3380CC4-5D6E-409C-BE32-E72D297353CC}">
              <c16:uniqueId val="{00000003-51D8-4143-8B0F-CF2BD9B447DE}"/>
            </c:ext>
          </c:extLst>
        </c:ser>
        <c:ser>
          <c:idx val="5"/>
          <c:order val="4"/>
          <c:tx>
            <c:strRef>
              <c:f>'Figur 3.6-3.8 (S.3)'!$B$131</c:f>
              <c:strCache>
                <c:ptCount val="1"/>
                <c:pt idx="0">
                  <c:v>Helse- og sosialtjenester</c:v>
                </c:pt>
              </c:strCache>
            </c:strRef>
          </c:tx>
          <c:spPr>
            <a:solidFill>
              <a:schemeClr val="accent6"/>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(S.3)'!$D$131:$T$131</c:f>
              <c:numCache>
                <c:formatCode>0</c:formatCode>
                <c:ptCount val="17"/>
                <c:pt idx="0">
                  <c:v>183.93951946975972</c:v>
                </c:pt>
                <c:pt idx="1">
                  <c:v>768.09974230941862</c:v>
                </c:pt>
                <c:pt idx="2">
                  <c:v>150.13580024116743</c:v>
                </c:pt>
                <c:pt idx="3">
                  <c:v>131.0293502423979</c:v>
                </c:pt>
                <c:pt idx="4">
                  <c:v>177.32574831633949</c:v>
                </c:pt>
                <c:pt idx="5">
                  <c:v>151.70137891999639</c:v>
                </c:pt>
                <c:pt idx="6">
                  <c:v>114.15944121338396</c:v>
                </c:pt>
                <c:pt idx="7">
                  <c:v>72.176372152542513</c:v>
                </c:pt>
                <c:pt idx="8">
                  <c:v>142.91496796738497</c:v>
                </c:pt>
                <c:pt idx="9">
                  <c:v>301.32596979664822</c:v>
                </c:pt>
                <c:pt idx="10">
                  <c:v>425.48594420336809</c:v>
                </c:pt>
                <c:pt idx="11">
                  <c:v>81.026684275718367</c:v>
                </c:pt>
                <c:pt idx="12">
                  <c:v>197.83802406752687</c:v>
                </c:pt>
                <c:pt idx="13">
                  <c:v>419.28753065861679</c:v>
                </c:pt>
                <c:pt idx="14">
                  <c:v>203.94058585643154</c:v>
                </c:pt>
                <c:pt idx="15">
                  <c:v>217.23202933383644</c:v>
                </c:pt>
                <c:pt idx="16">
                  <c:v>57.223498240461986</c:v>
                </c:pt>
              </c:numCache>
            </c:numRef>
          </c:val>
          <c:extLst>
            <c:ext xmlns:c16="http://schemas.microsoft.com/office/drawing/2014/chart" uri="{C3380CC4-5D6E-409C-BE32-E72D297353CC}">
              <c16:uniqueId val="{00000004-51D8-4143-8B0F-CF2BD9B447DE}"/>
            </c:ext>
          </c:extLst>
        </c:ser>
        <c:ser>
          <c:idx val="6"/>
          <c:order val="5"/>
          <c:tx>
            <c:strRef>
              <c:f>'Figur 3.6-3.8 (S.3)'!$B$132</c:f>
              <c:strCache>
                <c:ptCount val="1"/>
                <c:pt idx="0">
                  <c:v>Personlig tjenesteyting</c:v>
                </c:pt>
              </c:strCache>
            </c:strRef>
          </c:tx>
          <c:spPr>
            <a:solidFill>
              <a:schemeClr val="accent1">
                <a:lumMod val="60000"/>
              </a:schemeClr>
            </a:solidFill>
            <a:ln>
              <a:noFill/>
            </a:ln>
            <a:effectLst/>
          </c:spPr>
          <c:invertIfNegative val="0"/>
          <c:cat>
            <c:strRef>
              <c:f>'Figur 3.6-3.8 (S.3)'!$D$126:$T$126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(S.3)'!$D$132:$T$132</c:f>
              <c:numCache>
                <c:formatCode>0</c:formatCode>
                <c:ptCount val="17"/>
                <c:pt idx="0">
                  <c:v>3.3548114546334498</c:v>
                </c:pt>
                <c:pt idx="1">
                  <c:v>77.217467882425609</c:v>
                </c:pt>
                <c:pt idx="2">
                  <c:v>2.907503260682323</c:v>
                </c:pt>
                <c:pt idx="3">
                  <c:v>2.7797009195534299</c:v>
                </c:pt>
                <c:pt idx="4">
                  <c:v>3.5465149663267899</c:v>
                </c:pt>
                <c:pt idx="5">
                  <c:v>1.8211833610867298</c:v>
                </c:pt>
                <c:pt idx="6">
                  <c:v>1.62947984939339</c:v>
                </c:pt>
                <c:pt idx="7">
                  <c:v>1.2780234112889333</c:v>
                </c:pt>
                <c:pt idx="8">
                  <c:v>2.1406892139089631</c:v>
                </c:pt>
                <c:pt idx="9">
                  <c:v>15.176528009056083</c:v>
                </c:pt>
                <c:pt idx="10">
                  <c:v>24.793654179005305</c:v>
                </c:pt>
                <c:pt idx="11">
                  <c:v>1.2141222407244867</c:v>
                </c:pt>
                <c:pt idx="12">
                  <c:v>2.8116515048356532</c:v>
                </c:pt>
                <c:pt idx="13">
                  <c:v>24.985357690698645</c:v>
                </c:pt>
                <c:pt idx="14">
                  <c:v>11.534161286882624</c:v>
                </c:pt>
                <c:pt idx="15">
                  <c:v>3.0353056018112166</c:v>
                </c:pt>
                <c:pt idx="16">
                  <c:v>1.72533160524006</c:v>
                </c:pt>
              </c:numCache>
            </c:numRef>
          </c:val>
          <c:extLst>
            <c:ext xmlns:c16="http://schemas.microsoft.com/office/drawing/2014/chart" uri="{C3380CC4-5D6E-409C-BE32-E72D297353CC}">
              <c16:uniqueId val="{00000005-51D8-4143-8B0F-CF2BD9B447DE}"/>
            </c:ext>
          </c:extLst>
        </c:ser>
        <c:dLbls>
          <c:showLegendKey val="0"/>
          <c:showVal val="0"/>
          <c:showCatName val="0"/>
          <c:showSerName val="0"/>
          <c:showPercent val="0"/>
          <c:showBubbleSize val="0"/>
        </c:dLbls>
        <c:gapWidth val="150"/>
        <c:overlap val="100"/>
        <c:axId val="894970639"/>
        <c:axId val="937245791"/>
      </c:barChart>
      <c:catAx>
        <c:axId val="894970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37245791"/>
        <c:crosses val="autoZero"/>
        <c:auto val="1"/>
        <c:lblAlgn val="ctr"/>
        <c:lblOffset val="100"/>
        <c:noMultiLvlLbl val="0"/>
      </c:catAx>
      <c:valAx>
        <c:axId val="937245791"/>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894970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Offentlig forvaltning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O"/>
        </a:p>
      </c:txPr>
    </c:title>
    <c:autoTitleDeleted val="0"/>
    <c:plotArea>
      <c:layout/>
      <c:barChart>
        <c:barDir val="col"/>
        <c:grouping val="stacked"/>
        <c:varyColors val="0"/>
        <c:ser>
          <c:idx val="0"/>
          <c:order val="0"/>
          <c:tx>
            <c:strRef>
              <c:f>'Figur 3.6-3.8 (S.3)'!$B$147</c:f>
              <c:strCache>
                <c:ptCount val="1"/>
                <c:pt idx="0">
                  <c:v>Øvrige</c:v>
                </c:pt>
              </c:strCache>
            </c:strRef>
          </c:tx>
          <c:spPr>
            <a:solidFill>
              <a:schemeClr val="accent1"/>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(S.3)'!$D$147:$T$147</c:f>
              <c:numCache>
                <c:formatCode>0</c:formatCode>
                <c:ptCount val="17"/>
                <c:pt idx="0">
                  <c:v>11.001966216548041</c:v>
                </c:pt>
                <c:pt idx="1">
                  <c:v>39.94255188548162</c:v>
                </c:pt>
                <c:pt idx="2">
                  <c:v>55.171178659437757</c:v>
                </c:pt>
                <c:pt idx="3">
                  <c:v>23.887764562067858</c:v>
                </c:pt>
                <c:pt idx="4">
                  <c:v>22.436012478500757</c:v>
                </c:pt>
                <c:pt idx="5">
                  <c:v>10.689230740859511</c:v>
                </c:pt>
                <c:pt idx="6">
                  <c:v>20.440995634621789</c:v>
                </c:pt>
                <c:pt idx="7">
                  <c:v>20.203412663614493</c:v>
                </c:pt>
                <c:pt idx="8">
                  <c:v>12.203877030590423</c:v>
                </c:pt>
                <c:pt idx="9">
                  <c:v>51.439922003519293</c:v>
                </c:pt>
                <c:pt idx="10">
                  <c:v>32.655944924029718</c:v>
                </c:pt>
                <c:pt idx="11">
                  <c:v>29.342648488227777</c:v>
                </c:pt>
                <c:pt idx="12">
                  <c:v>12.442624346324244</c:v>
                </c:pt>
                <c:pt idx="13">
                  <c:v>15.876564124091887</c:v>
                </c:pt>
                <c:pt idx="14">
                  <c:v>42.959467012554214</c:v>
                </c:pt>
                <c:pt idx="15">
                  <c:v>14.66733169923997</c:v>
                </c:pt>
                <c:pt idx="16">
                  <c:v>4.415301751905397</c:v>
                </c:pt>
              </c:numCache>
            </c:numRef>
          </c:val>
          <c:extLst>
            <c:ext xmlns:c16="http://schemas.microsoft.com/office/drawing/2014/chart" uri="{C3380CC4-5D6E-409C-BE32-E72D297353CC}">
              <c16:uniqueId val="{00000000-0AC1-3D43-A679-E314F938A674}"/>
            </c:ext>
          </c:extLst>
        </c:ser>
        <c:ser>
          <c:idx val="2"/>
          <c:order val="1"/>
          <c:tx>
            <c:strRef>
              <c:f>'Figur 3.6-3.8 (S.3)'!$B$148</c:f>
              <c:strCache>
                <c:ptCount val="1"/>
                <c:pt idx="0">
                  <c:v>Samferdsel, finanstjen., forretningsmessig tjen., eiendom mm.</c:v>
                </c:pt>
              </c:strCache>
            </c:strRef>
          </c:tx>
          <c:spPr>
            <a:solidFill>
              <a:schemeClr val="accent3"/>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(S.3)'!$D$148:$T$148</c:f>
              <c:numCache>
                <c:formatCode>0</c:formatCode>
                <c:ptCount val="17"/>
                <c:pt idx="0">
                  <c:v>18.707453599236075</c:v>
                </c:pt>
                <c:pt idx="1">
                  <c:v>184.58247425889004</c:v>
                </c:pt>
                <c:pt idx="2">
                  <c:v>31.134517707831925</c:v>
                </c:pt>
                <c:pt idx="3">
                  <c:v>39.290221755385453</c:v>
                </c:pt>
                <c:pt idx="4">
                  <c:v>38.357109004522968</c:v>
                </c:pt>
                <c:pt idx="5">
                  <c:v>9.854648559718969</c:v>
                </c:pt>
                <c:pt idx="6">
                  <c:v>42.551000918026929</c:v>
                </c:pt>
                <c:pt idx="7">
                  <c:v>26.178959638833383</c:v>
                </c:pt>
                <c:pt idx="8">
                  <c:v>32.159648435776035</c:v>
                </c:pt>
                <c:pt idx="9">
                  <c:v>95.755418020354796</c:v>
                </c:pt>
                <c:pt idx="10">
                  <c:v>114.86050823295369</c:v>
                </c:pt>
                <c:pt idx="11">
                  <c:v>43.631989967283914</c:v>
                </c:pt>
                <c:pt idx="12">
                  <c:v>25.856238531835736</c:v>
                </c:pt>
                <c:pt idx="13">
                  <c:v>70.243460128717089</c:v>
                </c:pt>
                <c:pt idx="14">
                  <c:v>50.374758077413141</c:v>
                </c:pt>
                <c:pt idx="15">
                  <c:v>30.45339842993188</c:v>
                </c:pt>
                <c:pt idx="16">
                  <c:v>13.327017621808405</c:v>
                </c:pt>
              </c:numCache>
            </c:numRef>
          </c:val>
          <c:extLst>
            <c:ext xmlns:c16="http://schemas.microsoft.com/office/drawing/2014/chart" uri="{C3380CC4-5D6E-409C-BE32-E72D297353CC}">
              <c16:uniqueId val="{00000001-0AC1-3D43-A679-E314F938A674}"/>
            </c:ext>
          </c:extLst>
        </c:ser>
        <c:ser>
          <c:idx val="3"/>
          <c:order val="2"/>
          <c:tx>
            <c:strRef>
              <c:f>'Figur 3.6-3.8 (S.3)'!$B$149</c:f>
              <c:strCache>
                <c:ptCount val="1"/>
                <c:pt idx="0">
                  <c:v>Off.adm., forsvar, sosialforsikring</c:v>
                </c:pt>
              </c:strCache>
            </c:strRef>
          </c:tx>
          <c:spPr>
            <a:solidFill>
              <a:schemeClr val="accent4"/>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(S.3)'!$D$149:$T$149</c:f>
              <c:numCache>
                <c:formatCode>0</c:formatCode>
                <c:ptCount val="17"/>
                <c:pt idx="0">
                  <c:v>174.64430391920396</c:v>
                </c:pt>
                <c:pt idx="1">
                  <c:v>1269.8062364974189</c:v>
                </c:pt>
                <c:pt idx="2">
                  <c:v>217.56521562215084</c:v>
                </c:pt>
                <c:pt idx="3">
                  <c:v>161.15969747706816</c:v>
                </c:pt>
                <c:pt idx="4">
                  <c:v>208.82022779669086</c:v>
                </c:pt>
                <c:pt idx="5">
                  <c:v>149.25284359435693</c:v>
                </c:pt>
                <c:pt idx="6">
                  <c:v>150.9477004105452</c:v>
                </c:pt>
                <c:pt idx="7">
                  <c:v>128.06648337222842</c:v>
                </c:pt>
                <c:pt idx="8">
                  <c:v>155.54200773282298</c:v>
                </c:pt>
                <c:pt idx="9">
                  <c:v>360.26114858902821</c:v>
                </c:pt>
                <c:pt idx="10">
                  <c:v>491.02672850755295</c:v>
                </c:pt>
                <c:pt idx="11">
                  <c:v>151.03302799980904</c:v>
                </c:pt>
                <c:pt idx="12">
                  <c:v>160.26938527469318</c:v>
                </c:pt>
                <c:pt idx="13">
                  <c:v>347.37918817614127</c:v>
                </c:pt>
                <c:pt idx="14">
                  <c:v>321.20961778763524</c:v>
                </c:pt>
                <c:pt idx="15">
                  <c:v>205.04146166595257</c:v>
                </c:pt>
                <c:pt idx="16">
                  <c:v>96.508094029130206</c:v>
                </c:pt>
              </c:numCache>
            </c:numRef>
          </c:val>
          <c:extLst>
            <c:ext xmlns:c16="http://schemas.microsoft.com/office/drawing/2014/chart" uri="{C3380CC4-5D6E-409C-BE32-E72D297353CC}">
              <c16:uniqueId val="{00000002-0AC1-3D43-A679-E314F938A674}"/>
            </c:ext>
          </c:extLst>
        </c:ser>
        <c:ser>
          <c:idx val="4"/>
          <c:order val="3"/>
          <c:tx>
            <c:strRef>
              <c:f>'Figur 3.6-3.8 (S.3)'!$B$150</c:f>
              <c:strCache>
                <c:ptCount val="1"/>
                <c:pt idx="0">
                  <c:v>Undervisning</c:v>
                </c:pt>
              </c:strCache>
            </c:strRef>
          </c:tx>
          <c:spPr>
            <a:solidFill>
              <a:schemeClr val="accent5"/>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(S.3)'!$D$150:$T$150</c:f>
              <c:numCache>
                <c:formatCode>0</c:formatCode>
                <c:ptCount val="17"/>
                <c:pt idx="0">
                  <c:v>109.43798802276054</c:v>
                </c:pt>
                <c:pt idx="1">
                  <c:v>738.45619705510785</c:v>
                </c:pt>
                <c:pt idx="2">
                  <c:v>176.76201892423262</c:v>
                </c:pt>
                <c:pt idx="3">
                  <c:v>193.29938872450248</c:v>
                </c:pt>
                <c:pt idx="4">
                  <c:v>250.74794046150484</c:v>
                </c:pt>
                <c:pt idx="5">
                  <c:v>55.275493508846999</c:v>
                </c:pt>
                <c:pt idx="6">
                  <c:v>231.70997612788832</c:v>
                </c:pt>
                <c:pt idx="7">
                  <c:v>192.50245224190172</c:v>
                </c:pt>
                <c:pt idx="8">
                  <c:v>242.64132116667196</c:v>
                </c:pt>
                <c:pt idx="9">
                  <c:v>620.08805927388164</c:v>
                </c:pt>
                <c:pt idx="10">
                  <c:v>692.45209901606904</c:v>
                </c:pt>
                <c:pt idx="11">
                  <c:v>281.22589526262311</c:v>
                </c:pt>
                <c:pt idx="12">
                  <c:v>170.36286168165333</c:v>
                </c:pt>
                <c:pt idx="13">
                  <c:v>512.16362193032717</c:v>
                </c:pt>
                <c:pt idx="14">
                  <c:v>346.55066813102786</c:v>
                </c:pt>
                <c:pt idx="15">
                  <c:v>201.3231156209221</c:v>
                </c:pt>
                <c:pt idx="16">
                  <c:v>65.977088653147149</c:v>
                </c:pt>
              </c:numCache>
            </c:numRef>
          </c:val>
          <c:extLst>
            <c:ext xmlns:c16="http://schemas.microsoft.com/office/drawing/2014/chart" uri="{C3380CC4-5D6E-409C-BE32-E72D297353CC}">
              <c16:uniqueId val="{00000003-0AC1-3D43-A679-E314F938A674}"/>
            </c:ext>
          </c:extLst>
        </c:ser>
        <c:ser>
          <c:idx val="5"/>
          <c:order val="4"/>
          <c:tx>
            <c:strRef>
              <c:f>'Figur 3.6-3.8 (S.3)'!$B$151</c:f>
              <c:strCache>
                <c:ptCount val="1"/>
                <c:pt idx="0">
                  <c:v>Helse- og sosialtjenester</c:v>
                </c:pt>
              </c:strCache>
            </c:strRef>
          </c:tx>
          <c:spPr>
            <a:solidFill>
              <a:schemeClr val="accent6"/>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(S.3)'!$D$151:$T$151</c:f>
              <c:numCache>
                <c:formatCode>0</c:formatCode>
                <c:ptCount val="17"/>
                <c:pt idx="0">
                  <c:v>357.36993087434763</c:v>
                </c:pt>
                <c:pt idx="1">
                  <c:v>1437.6255535311111</c:v>
                </c:pt>
                <c:pt idx="2">
                  <c:v>512.52191397487263</c:v>
                </c:pt>
                <c:pt idx="3">
                  <c:v>497.28728719464573</c:v>
                </c:pt>
                <c:pt idx="4">
                  <c:v>643.11717519599631</c:v>
                </c:pt>
                <c:pt idx="5">
                  <c:v>215.70630307995731</c:v>
                </c:pt>
                <c:pt idx="6">
                  <c:v>581.33688755078038</c:v>
                </c:pt>
                <c:pt idx="7">
                  <c:v>390.10735649016442</c:v>
                </c:pt>
                <c:pt idx="8">
                  <c:v>520.082977461567</c:v>
                </c:pt>
                <c:pt idx="9">
                  <c:v>1337.6752772417992</c:v>
                </c:pt>
                <c:pt idx="10">
                  <c:v>1393.5853479101183</c:v>
                </c:pt>
                <c:pt idx="11">
                  <c:v>640.66100768985393</c:v>
                </c:pt>
                <c:pt idx="12">
                  <c:v>493.20058873373461</c:v>
                </c:pt>
                <c:pt idx="13">
                  <c:v>886.42489815593581</c:v>
                </c:pt>
                <c:pt idx="14">
                  <c:v>812.25537008849881</c:v>
                </c:pt>
                <c:pt idx="15">
                  <c:v>427.62709833520455</c:v>
                </c:pt>
                <c:pt idx="16">
                  <c:v>154.00831990971895</c:v>
                </c:pt>
              </c:numCache>
            </c:numRef>
          </c:val>
          <c:extLst>
            <c:ext xmlns:c16="http://schemas.microsoft.com/office/drawing/2014/chart" uri="{C3380CC4-5D6E-409C-BE32-E72D297353CC}">
              <c16:uniqueId val="{00000004-0AC1-3D43-A679-E314F938A674}"/>
            </c:ext>
          </c:extLst>
        </c:ser>
        <c:ser>
          <c:idx val="6"/>
          <c:order val="5"/>
          <c:tx>
            <c:strRef>
              <c:f>'Figur 3.6-3.8 (S.3)'!$B$152</c:f>
              <c:strCache>
                <c:ptCount val="1"/>
                <c:pt idx="0">
                  <c:v>Personlig tjenesteyting</c:v>
                </c:pt>
              </c:strCache>
            </c:strRef>
          </c:tx>
          <c:spPr>
            <a:solidFill>
              <a:schemeClr val="accent1">
                <a:lumMod val="60000"/>
              </a:schemeClr>
            </a:solidFill>
            <a:ln>
              <a:noFill/>
            </a:ln>
            <a:effectLst/>
          </c:spPr>
          <c:invertIfNegative val="0"/>
          <c:cat>
            <c:strRef>
              <c:f>'Figur 3.6-3.8 (S.3)'!$D$146:$T$146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c:v>
                </c:pt>
                <c:pt idx="10">
                  <c:v>Hordaland</c:v>
                </c:pt>
                <c:pt idx="11">
                  <c:v>Sogn og Fjordane</c:v>
                </c:pt>
                <c:pt idx="12">
                  <c:v>Møre og Romsdal</c:v>
                </c:pt>
                <c:pt idx="13">
                  <c:v>Trøndelag</c:v>
                </c:pt>
                <c:pt idx="14">
                  <c:v>Nordland</c:v>
                </c:pt>
                <c:pt idx="15">
                  <c:v>Troms</c:v>
                </c:pt>
                <c:pt idx="16">
                  <c:v>Finnmark</c:v>
                </c:pt>
              </c:strCache>
            </c:strRef>
          </c:cat>
          <c:val>
            <c:numRef>
              <c:f>'Figur 3.6-3.8 (S.3)'!$D$152:$T$152</c:f>
              <c:numCache>
                <c:formatCode>0</c:formatCode>
                <c:ptCount val="17"/>
                <c:pt idx="0">
                  <c:v>10.331960720606318</c:v>
                </c:pt>
                <c:pt idx="1">
                  <c:v>110.46384999151894</c:v>
                </c:pt>
                <c:pt idx="2">
                  <c:v>20.112295540685995</c:v>
                </c:pt>
                <c:pt idx="3">
                  <c:v>21.655119777332882</c:v>
                </c:pt>
                <c:pt idx="4">
                  <c:v>31.413829937646707</c:v>
                </c:pt>
                <c:pt idx="5">
                  <c:v>4.6410255354921022</c:v>
                </c:pt>
                <c:pt idx="6">
                  <c:v>27.724887891915447</c:v>
                </c:pt>
                <c:pt idx="7">
                  <c:v>17.45436694214856</c:v>
                </c:pt>
                <c:pt idx="8">
                  <c:v>30.835281158560644</c:v>
                </c:pt>
                <c:pt idx="9">
                  <c:v>83.345816173563321</c:v>
                </c:pt>
                <c:pt idx="10">
                  <c:v>82.076599633743285</c:v>
                </c:pt>
                <c:pt idx="11">
                  <c:v>33.507120081992277</c:v>
                </c:pt>
                <c:pt idx="12">
                  <c:v>17.271020745035585</c:v>
                </c:pt>
                <c:pt idx="13">
                  <c:v>49.444765240848753</c:v>
                </c:pt>
                <c:pt idx="14">
                  <c:v>45.604671806018118</c:v>
                </c:pt>
                <c:pt idx="15">
                  <c:v>14.63909750609567</c:v>
                </c:pt>
                <c:pt idx="16">
                  <c:v>8.9727591820728243</c:v>
                </c:pt>
              </c:numCache>
            </c:numRef>
          </c:val>
          <c:extLst>
            <c:ext xmlns:c16="http://schemas.microsoft.com/office/drawing/2014/chart" uri="{C3380CC4-5D6E-409C-BE32-E72D297353CC}">
              <c16:uniqueId val="{00000005-0AC1-3D43-A679-E314F938A674}"/>
            </c:ext>
          </c:extLst>
        </c:ser>
        <c:dLbls>
          <c:showLegendKey val="0"/>
          <c:showVal val="0"/>
          <c:showCatName val="0"/>
          <c:showSerName val="0"/>
          <c:showPercent val="0"/>
          <c:showBubbleSize val="0"/>
        </c:dLbls>
        <c:gapWidth val="150"/>
        <c:overlap val="100"/>
        <c:axId val="974423711"/>
        <c:axId val="931900255"/>
      </c:barChart>
      <c:catAx>
        <c:axId val="974423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31900255"/>
        <c:crosses val="autoZero"/>
        <c:auto val="1"/>
        <c:lblAlgn val="ctr"/>
        <c:lblOffset val="100"/>
        <c:noMultiLvlLbl val="0"/>
      </c:catAx>
      <c:valAx>
        <c:axId val="9319002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744237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Øvrige</c:v>
          </c:tx>
          <c:spPr>
            <a:solidFill>
              <a:schemeClr val="accent1"/>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(S.3)'!$D$57:$T$57</c:f>
              <c:numCache>
                <c:formatCode>0</c:formatCode>
                <c:ptCount val="17"/>
                <c:pt idx="0">
                  <c:v>7.4874018355034755</c:v>
                </c:pt>
                <c:pt idx="1">
                  <c:v>32.27441141774802</c:v>
                </c:pt>
                <c:pt idx="2">
                  <c:v>13.731269548394099</c:v>
                </c:pt>
                <c:pt idx="3">
                  <c:v>17.753252187880978</c:v>
                </c:pt>
                <c:pt idx="4">
                  <c:v>19.240953950278424</c:v>
                </c:pt>
                <c:pt idx="5">
                  <c:v>1.3916104237325215</c:v>
                </c:pt>
                <c:pt idx="6">
                  <c:v>17.533492373939467</c:v>
                </c:pt>
                <c:pt idx="7">
                  <c:v>17.775168182165519</c:v>
                </c:pt>
                <c:pt idx="8">
                  <c:v>11.149507716277054</c:v>
                </c:pt>
                <c:pt idx="9">
                  <c:v>45.592964896872424</c:v>
                </c:pt>
                <c:pt idx="10">
                  <c:v>30.738909807096316</c:v>
                </c:pt>
                <c:pt idx="11">
                  <c:v>22.505223237831984</c:v>
                </c:pt>
                <c:pt idx="12">
                  <c:v>12.282871419913128</c:v>
                </c:pt>
                <c:pt idx="13">
                  <c:v>15.876564124091887</c:v>
                </c:pt>
                <c:pt idx="14">
                  <c:v>25.131040425073596</c:v>
                </c:pt>
                <c:pt idx="15">
                  <c:v>7.3825982548930495</c:v>
                </c:pt>
                <c:pt idx="16">
                  <c:v>4.415301751905397</c:v>
                </c:pt>
              </c:numCache>
            </c:numRef>
          </c:val>
          <c:extLst>
            <c:ext xmlns:c16="http://schemas.microsoft.com/office/drawing/2014/chart" uri="{C3380CC4-5D6E-409C-BE32-E72D297353CC}">
              <c16:uniqueId val="{00000000-B766-DD48-8392-9B329E80BA39}"/>
            </c:ext>
          </c:extLst>
        </c:ser>
        <c:ser>
          <c:idx val="2"/>
          <c:order val="1"/>
          <c:tx>
            <c:strRef>
              <c:f>'Figur 3.6-3.8 (S.3)'!$A$58</c:f>
              <c:strCache>
                <c:ptCount val="1"/>
                <c:pt idx="0">
                  <c:v>Samferdsel, finanstjen., forretningsmessig tjen., eiendom mm.</c:v>
                </c:pt>
              </c:strCache>
            </c:strRef>
          </c:tx>
          <c:spPr>
            <a:solidFill>
              <a:schemeClr val="accent3"/>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(S.3)'!$D$58:$T$58</c:f>
              <c:numCache>
                <c:formatCode>0</c:formatCode>
                <c:ptCount val="17"/>
                <c:pt idx="0">
                  <c:v>13.499508198233674</c:v>
                </c:pt>
                <c:pt idx="1">
                  <c:v>35.950454417066808</c:v>
                </c:pt>
                <c:pt idx="2">
                  <c:v>22.252254999373839</c:v>
                </c:pt>
                <c:pt idx="3">
                  <c:v>31.622081287651852</c:v>
                </c:pt>
                <c:pt idx="4">
                  <c:v>30.593116780942697</c:v>
                </c:pt>
                <c:pt idx="5">
                  <c:v>4.7745054998454597</c:v>
                </c:pt>
                <c:pt idx="6">
                  <c:v>37.279154346460082</c:v>
                </c:pt>
                <c:pt idx="7">
                  <c:v>21.066865993677652</c:v>
                </c:pt>
                <c:pt idx="8">
                  <c:v>27.942171178522553</c:v>
                </c:pt>
                <c:pt idx="9">
                  <c:v>84.38100965988329</c:v>
                </c:pt>
                <c:pt idx="10">
                  <c:v>62.429597784825205</c:v>
                </c:pt>
                <c:pt idx="11">
                  <c:v>38.551846907410408</c:v>
                </c:pt>
                <c:pt idx="12">
                  <c:v>18.188098064102135</c:v>
                </c:pt>
                <c:pt idx="13">
                  <c:v>34.874162221295855</c:v>
                </c:pt>
                <c:pt idx="14">
                  <c:v>36.188698212105983</c:v>
                </c:pt>
                <c:pt idx="15">
                  <c:v>13.902995253740196</c:v>
                </c:pt>
                <c:pt idx="16">
                  <c:v>8.2149239766526723</c:v>
                </c:pt>
              </c:numCache>
            </c:numRef>
          </c:val>
          <c:extLst>
            <c:ext xmlns:c16="http://schemas.microsoft.com/office/drawing/2014/chart" uri="{C3380CC4-5D6E-409C-BE32-E72D297353CC}">
              <c16:uniqueId val="{00000001-B766-DD48-8392-9B329E80BA39}"/>
            </c:ext>
          </c:extLst>
        </c:ser>
        <c:ser>
          <c:idx val="3"/>
          <c:order val="2"/>
          <c:tx>
            <c:strRef>
              <c:f>'Figur 3.6-3.8 (S.3)'!$A$59</c:f>
              <c:strCache>
                <c:ptCount val="1"/>
                <c:pt idx="0">
                  <c:v>Off.adm, forsvar, sosialforsikring</c:v>
                </c:pt>
              </c:strCache>
            </c:strRef>
          </c:tx>
          <c:spPr>
            <a:solidFill>
              <a:schemeClr val="accent4"/>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(S.3)'!$D$59:$T$59</c:f>
              <c:numCache>
                <c:formatCode>0</c:formatCode>
                <c:ptCount val="17"/>
                <c:pt idx="0">
                  <c:v>31.31397834315009</c:v>
                </c:pt>
                <c:pt idx="1">
                  <c:v>134.73009121571104</c:v>
                </c:pt>
                <c:pt idx="2">
                  <c:v>64.585813290865531</c:v>
                </c:pt>
                <c:pt idx="3">
                  <c:v>67.991790794104944</c:v>
                </c:pt>
                <c:pt idx="4">
                  <c:v>93.38276317201796</c:v>
                </c:pt>
                <c:pt idx="5">
                  <c:v>10.299748201967676</c:v>
                </c:pt>
                <c:pt idx="6">
                  <c:v>79.474241134211596</c:v>
                </c:pt>
                <c:pt idx="7">
                  <c:v>66.210150265844049</c:v>
                </c:pt>
                <c:pt idx="8">
                  <c:v>76.336506818191353</c:v>
                </c:pt>
                <c:pt idx="9">
                  <c:v>149.06777987353198</c:v>
                </c:pt>
                <c:pt idx="10">
                  <c:v>193.59873011533597</c:v>
                </c:pt>
                <c:pt idx="11">
                  <c:v>98.410414039987202</c:v>
                </c:pt>
                <c:pt idx="12">
                  <c:v>54.80050325807396</c:v>
                </c:pt>
                <c:pt idx="13">
                  <c:v>88.355793293156665</c:v>
                </c:pt>
                <c:pt idx="14">
                  <c:v>124.93717239893732</c:v>
                </c:pt>
                <c:pt idx="15">
                  <c:v>39.697182830446813</c:v>
                </c:pt>
                <c:pt idx="16">
                  <c:v>23.149550221145429</c:v>
                </c:pt>
              </c:numCache>
            </c:numRef>
          </c:val>
          <c:extLst>
            <c:ext xmlns:c16="http://schemas.microsoft.com/office/drawing/2014/chart" uri="{C3380CC4-5D6E-409C-BE32-E72D297353CC}">
              <c16:uniqueId val="{00000002-B766-DD48-8392-9B329E80BA39}"/>
            </c:ext>
          </c:extLst>
        </c:ser>
        <c:ser>
          <c:idx val="4"/>
          <c:order val="3"/>
          <c:tx>
            <c:strRef>
              <c:f>'Figur 3.6-3.8 (S.3)'!$A$60</c:f>
              <c:strCache>
                <c:ptCount val="1"/>
                <c:pt idx="0">
                  <c:v>Undervisning</c:v>
                </c:pt>
              </c:strCache>
            </c:strRef>
          </c:tx>
          <c:spPr>
            <a:solidFill>
              <a:schemeClr val="accent5"/>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(S.3)'!$D$60:$T$60</c:f>
              <c:numCache>
                <c:formatCode>0</c:formatCode>
                <c:ptCount val="17"/>
                <c:pt idx="0">
                  <c:v>87.264281836897538</c:v>
                </c:pt>
                <c:pt idx="1">
                  <c:v>381.09973914632729</c:v>
                </c:pt>
                <c:pt idx="2">
                  <c:v>151.77666123353399</c:v>
                </c:pt>
                <c:pt idx="3">
                  <c:v>166.10944064933042</c:v>
                </c:pt>
                <c:pt idx="4">
                  <c:v>235.02825250265096</c:v>
                </c:pt>
                <c:pt idx="5">
                  <c:v>30.194284062301683</c:v>
                </c:pt>
                <c:pt idx="6">
                  <c:v>204.87148449082073</c:v>
                </c:pt>
                <c:pt idx="7">
                  <c:v>185.79282933263482</c:v>
                </c:pt>
                <c:pt idx="8">
                  <c:v>196.79223128668147</c:v>
                </c:pt>
                <c:pt idx="9">
                  <c:v>563.56747390962857</c:v>
                </c:pt>
                <c:pt idx="10">
                  <c:v>502.18636366042904</c:v>
                </c:pt>
                <c:pt idx="11">
                  <c:v>267.19958832372708</c:v>
                </c:pt>
                <c:pt idx="12">
                  <c:v>141.60733492765232</c:v>
                </c:pt>
                <c:pt idx="13">
                  <c:v>225.08761316955056</c:v>
                </c:pt>
                <c:pt idx="14">
                  <c:v>308.46557047461766</c:v>
                </c:pt>
                <c:pt idx="15">
                  <c:v>95.470826580916196</c:v>
                </c:pt>
                <c:pt idx="16">
                  <c:v>50.608857132397723</c:v>
                </c:pt>
              </c:numCache>
            </c:numRef>
          </c:val>
          <c:extLst>
            <c:ext xmlns:c16="http://schemas.microsoft.com/office/drawing/2014/chart" uri="{C3380CC4-5D6E-409C-BE32-E72D297353CC}">
              <c16:uniqueId val="{00000003-B766-DD48-8392-9B329E80BA39}"/>
            </c:ext>
          </c:extLst>
        </c:ser>
        <c:ser>
          <c:idx val="5"/>
          <c:order val="4"/>
          <c:tx>
            <c:strRef>
              <c:f>'Figur 3.6-3.8 (S.3)'!$A$61</c:f>
              <c:strCache>
                <c:ptCount val="1"/>
                <c:pt idx="0">
                  <c:v>Helse- og sosialtjenester</c:v>
                </c:pt>
              </c:strCache>
            </c:strRef>
          </c:tx>
          <c:spPr>
            <a:solidFill>
              <a:schemeClr val="accent6"/>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(S.3)'!$D$61:$T$61</c:f>
              <c:numCache>
                <c:formatCode>0</c:formatCode>
                <c:ptCount val="17"/>
                <c:pt idx="0">
                  <c:v>173.43041140458791</c:v>
                </c:pt>
                <c:pt idx="1">
                  <c:v>669.52581122169238</c:v>
                </c:pt>
                <c:pt idx="2">
                  <c:v>362.38611373370514</c:v>
                </c:pt>
                <c:pt idx="3">
                  <c:v>366.25793695224786</c:v>
                </c:pt>
                <c:pt idx="4">
                  <c:v>465.79142687965685</c:v>
                </c:pt>
                <c:pt idx="5">
                  <c:v>64.004924159960908</c:v>
                </c:pt>
                <c:pt idx="6">
                  <c:v>467.17744633739642</c:v>
                </c:pt>
                <c:pt idx="7">
                  <c:v>317.93098433762191</c:v>
                </c:pt>
                <c:pt idx="8">
                  <c:v>377.168009494182</c:v>
                </c:pt>
                <c:pt idx="9">
                  <c:v>1036.349307445151</c:v>
                </c:pt>
                <c:pt idx="10">
                  <c:v>968.09940370675019</c:v>
                </c:pt>
                <c:pt idx="11">
                  <c:v>559.63432341413557</c:v>
                </c:pt>
                <c:pt idx="12">
                  <c:v>295.36256466620773</c:v>
                </c:pt>
                <c:pt idx="13">
                  <c:v>467.13736749731896</c:v>
                </c:pt>
                <c:pt idx="14">
                  <c:v>608.31478423206727</c:v>
                </c:pt>
                <c:pt idx="15">
                  <c:v>210.39506900136809</c:v>
                </c:pt>
                <c:pt idx="16">
                  <c:v>96.784821669256957</c:v>
                </c:pt>
              </c:numCache>
            </c:numRef>
          </c:val>
          <c:extLst>
            <c:ext xmlns:c16="http://schemas.microsoft.com/office/drawing/2014/chart" uri="{C3380CC4-5D6E-409C-BE32-E72D297353CC}">
              <c16:uniqueId val="{00000004-B766-DD48-8392-9B329E80BA39}"/>
            </c:ext>
          </c:extLst>
        </c:ser>
        <c:ser>
          <c:idx val="6"/>
          <c:order val="5"/>
          <c:tx>
            <c:strRef>
              <c:f>'Figur 3.6-3.8 (S.3)'!$A$62</c:f>
              <c:strCache>
                <c:ptCount val="1"/>
                <c:pt idx="0">
                  <c:v>Personlig tjenesteyting</c:v>
                </c:pt>
              </c:strCache>
            </c:strRef>
          </c:tx>
          <c:spPr>
            <a:solidFill>
              <a:schemeClr val="accent1">
                <a:lumMod val="60000"/>
              </a:schemeClr>
            </a:solidFill>
            <a:ln>
              <a:noFill/>
            </a:ln>
            <a:effectLst/>
          </c:spPr>
          <c:invertIfNegative val="0"/>
          <c:cat>
            <c:strRef>
              <c:f>'Figur 3.6-3.8 (S.3)'!$D$56:$T$56</c:f>
              <c:strCache>
                <c:ptCount val="17"/>
                <c:pt idx="0">
                  <c:v>Østfold</c:v>
                </c:pt>
                <c:pt idx="1">
                  <c:v>Oslo og Akershus</c:v>
                </c:pt>
                <c:pt idx="2">
                  <c:v>Hedmark</c:v>
                </c:pt>
                <c:pt idx="3">
                  <c:v>Oppland</c:v>
                </c:pt>
                <c:pt idx="4">
                  <c:v>Buskerud</c:v>
                </c:pt>
                <c:pt idx="5">
                  <c:v>Vestfold</c:v>
                </c:pt>
                <c:pt idx="6">
                  <c:v>Telemark</c:v>
                </c:pt>
                <c:pt idx="7">
                  <c:v>Aust-Agder</c:v>
                </c:pt>
                <c:pt idx="8">
                  <c:v>Vest-Agder</c:v>
                </c:pt>
                <c:pt idx="9">
                  <c:v>Rogaland </c:v>
                </c:pt>
                <c:pt idx="10">
                  <c:v>Hordaland</c:v>
                </c:pt>
                <c:pt idx="11">
                  <c:v>Sogn og Fjordane</c:v>
                </c:pt>
                <c:pt idx="12">
                  <c:v>Møre og Romsdal</c:v>
                </c:pt>
                <c:pt idx="13">
                  <c:v>Trøndelag</c:v>
                </c:pt>
                <c:pt idx="14">
                  <c:v>Nordland</c:v>
                </c:pt>
                <c:pt idx="15">
                  <c:v>Troms</c:v>
                </c:pt>
                <c:pt idx="16">
                  <c:v>Finnmark</c:v>
                </c:pt>
              </c:strCache>
            </c:strRef>
          </c:cat>
          <c:val>
            <c:numRef>
              <c:f>'Figur 3.6-3.8 (S.3)'!$D$62:$T$62</c:f>
              <c:numCache>
                <c:formatCode>0</c:formatCode>
                <c:ptCount val="17"/>
                <c:pt idx="0">
                  <c:v>6.9771492659728676</c:v>
                </c:pt>
                <c:pt idx="1">
                  <c:v>33.246382109093325</c:v>
                </c:pt>
                <c:pt idx="2">
                  <c:v>17.204792280003673</c:v>
                </c:pt>
                <c:pt idx="3">
                  <c:v>18.875418857779451</c:v>
                </c:pt>
                <c:pt idx="4">
                  <c:v>27.867314971319917</c:v>
                </c:pt>
                <c:pt idx="5">
                  <c:v>2.8198421744053723</c:v>
                </c:pt>
                <c:pt idx="6">
                  <c:v>26.095408042522056</c:v>
                </c:pt>
                <c:pt idx="7">
                  <c:v>16.176343530859626</c:v>
                </c:pt>
                <c:pt idx="8">
                  <c:v>28.69459194465168</c:v>
                </c:pt>
                <c:pt idx="9">
                  <c:v>68.169288164507236</c:v>
                </c:pt>
                <c:pt idx="10">
                  <c:v>57.282945454737977</c:v>
                </c:pt>
                <c:pt idx="11">
                  <c:v>32.292997841267791</c:v>
                </c:pt>
                <c:pt idx="12">
                  <c:v>14.459369240199933</c:v>
                </c:pt>
                <c:pt idx="13">
                  <c:v>24.459407550150107</c:v>
                </c:pt>
                <c:pt idx="14">
                  <c:v>34.070510519135496</c:v>
                </c:pt>
                <c:pt idx="15">
                  <c:v>11.603791904284453</c:v>
                </c:pt>
                <c:pt idx="16">
                  <c:v>7.2474275768327638</c:v>
                </c:pt>
              </c:numCache>
            </c:numRef>
          </c:val>
          <c:extLst>
            <c:ext xmlns:c16="http://schemas.microsoft.com/office/drawing/2014/chart" uri="{C3380CC4-5D6E-409C-BE32-E72D297353CC}">
              <c16:uniqueId val="{00000005-B766-DD48-8392-9B329E80BA39}"/>
            </c:ext>
          </c:extLst>
        </c:ser>
        <c:dLbls>
          <c:showLegendKey val="0"/>
          <c:showVal val="0"/>
          <c:showCatName val="0"/>
          <c:showSerName val="0"/>
          <c:showPercent val="0"/>
          <c:showBubbleSize val="0"/>
        </c:dLbls>
        <c:gapWidth val="150"/>
        <c:overlap val="100"/>
        <c:axId val="936639743"/>
        <c:axId val="931575631"/>
      </c:barChart>
      <c:catAx>
        <c:axId val="93663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31575631"/>
        <c:crosses val="autoZero"/>
        <c:auto val="1"/>
        <c:lblAlgn val="ctr"/>
        <c:lblOffset val="100"/>
        <c:noMultiLvlLbl val="0"/>
      </c:catAx>
      <c:valAx>
        <c:axId val="931575631"/>
        <c:scaling>
          <c:orientation val="minMax"/>
          <c:max val="2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crossAx val="936639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339725</xdr:colOff>
      <xdr:row>58</xdr:row>
      <xdr:rowOff>171450</xdr:rowOff>
    </xdr:from>
    <xdr:to>
      <xdr:col>21</xdr:col>
      <xdr:colOff>288925</xdr:colOff>
      <xdr:row>87</xdr:row>
      <xdr:rowOff>146050</xdr:rowOff>
    </xdr:to>
    <xdr:graphicFrame macro="">
      <xdr:nvGraphicFramePr>
        <xdr:cNvPr id="2" name="Diagram 1">
          <a:extLst>
            <a:ext uri="{FF2B5EF4-FFF2-40B4-BE49-F238E27FC236}">
              <a16:creationId xmlns:a16="http://schemas.microsoft.com/office/drawing/2014/main" id="{188E3135-4D57-4C3A-8186-3D0434675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533400</xdr:colOff>
      <xdr:row>35</xdr:row>
      <xdr:rowOff>104775</xdr:rowOff>
    </xdr:from>
    <xdr:to>
      <xdr:col>22</xdr:col>
      <xdr:colOff>628650</xdr:colOff>
      <xdr:row>62</xdr:row>
      <xdr:rowOff>147637</xdr:rowOff>
    </xdr:to>
    <xdr:graphicFrame macro="">
      <xdr:nvGraphicFramePr>
        <xdr:cNvPr id="4" name="Diagram 3">
          <a:extLst>
            <a:ext uri="{FF2B5EF4-FFF2-40B4-BE49-F238E27FC236}">
              <a16:creationId xmlns:a16="http://schemas.microsoft.com/office/drawing/2014/main" id="{9C39C4FD-5D41-4C9C-8BB5-49B4ABCC2C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1047750</xdr:colOff>
      <xdr:row>26</xdr:row>
      <xdr:rowOff>133350</xdr:rowOff>
    </xdr:from>
    <xdr:to>
      <xdr:col>12</xdr:col>
      <xdr:colOff>333375</xdr:colOff>
      <xdr:row>62</xdr:row>
      <xdr:rowOff>100012</xdr:rowOff>
    </xdr:to>
    <xdr:graphicFrame macro="">
      <xdr:nvGraphicFramePr>
        <xdr:cNvPr id="2" name="Diagram 1">
          <a:extLst>
            <a:ext uri="{FF2B5EF4-FFF2-40B4-BE49-F238E27FC236}">
              <a16:creationId xmlns:a16="http://schemas.microsoft.com/office/drawing/2014/main" id="{5AFD7DE5-AD21-41A7-A075-E9699204D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1666875</xdr:colOff>
      <xdr:row>29</xdr:row>
      <xdr:rowOff>38100</xdr:rowOff>
    </xdr:from>
    <xdr:to>
      <xdr:col>4</xdr:col>
      <xdr:colOff>1143000</xdr:colOff>
      <xdr:row>61</xdr:row>
      <xdr:rowOff>47625</xdr:rowOff>
    </xdr:to>
    <xdr:graphicFrame macro="">
      <xdr:nvGraphicFramePr>
        <xdr:cNvPr id="2" name="Diagram 1">
          <a:extLst>
            <a:ext uri="{FF2B5EF4-FFF2-40B4-BE49-F238E27FC236}">
              <a16:creationId xmlns:a16="http://schemas.microsoft.com/office/drawing/2014/main" id="{0250ECCD-7CEA-4F4A-944A-938C7DF7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1489075</xdr:colOff>
      <xdr:row>108</xdr:row>
      <xdr:rowOff>38101</xdr:rowOff>
    </xdr:from>
    <xdr:to>
      <xdr:col>15</xdr:col>
      <xdr:colOff>885825</xdr:colOff>
      <xdr:row>130</xdr:row>
      <xdr:rowOff>57151</xdr:rowOff>
    </xdr:to>
    <xdr:graphicFrame macro="">
      <xdr:nvGraphicFramePr>
        <xdr:cNvPr id="3" name="Diagram 2">
          <a:extLst>
            <a:ext uri="{FF2B5EF4-FFF2-40B4-BE49-F238E27FC236}">
              <a16:creationId xmlns:a16="http://schemas.microsoft.com/office/drawing/2014/main" id="{DCB889A1-7627-4B00-986E-AC6DB5619A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139700</xdr:rowOff>
    </xdr:from>
    <xdr:to>
      <xdr:col>2</xdr:col>
      <xdr:colOff>1771650</xdr:colOff>
      <xdr:row>96</xdr:row>
      <xdr:rowOff>0</xdr:rowOff>
    </xdr:to>
    <xdr:graphicFrame macro="">
      <xdr:nvGraphicFramePr>
        <xdr:cNvPr id="2" name="Diagram 1">
          <a:extLst>
            <a:ext uri="{FF2B5EF4-FFF2-40B4-BE49-F238E27FC236}">
              <a16:creationId xmlns:a16="http://schemas.microsoft.com/office/drawing/2014/main" id="{38ADD0D1-4F6F-C341-9D52-D2A5905C3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156</xdr:row>
      <xdr:rowOff>25400</xdr:rowOff>
    </xdr:from>
    <xdr:to>
      <xdr:col>7</xdr:col>
      <xdr:colOff>571500</xdr:colOff>
      <xdr:row>195</xdr:row>
      <xdr:rowOff>76200</xdr:rowOff>
    </xdr:to>
    <xdr:graphicFrame macro="">
      <xdr:nvGraphicFramePr>
        <xdr:cNvPr id="3" name="Diagram 2">
          <a:extLst>
            <a:ext uri="{FF2B5EF4-FFF2-40B4-BE49-F238E27FC236}">
              <a16:creationId xmlns:a16="http://schemas.microsoft.com/office/drawing/2014/main" id="{F4CB140C-70B5-4442-81E7-AC6170B55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101600</xdr:colOff>
      <xdr:row>156</xdr:row>
      <xdr:rowOff>38100</xdr:rowOff>
    </xdr:from>
    <xdr:to>
      <xdr:col>23</xdr:col>
      <xdr:colOff>482600</xdr:colOff>
      <xdr:row>195</xdr:row>
      <xdr:rowOff>38100</xdr:rowOff>
    </xdr:to>
    <xdr:graphicFrame macro="">
      <xdr:nvGraphicFramePr>
        <xdr:cNvPr id="4" name="Diagram 3">
          <a:extLst>
            <a:ext uri="{FF2B5EF4-FFF2-40B4-BE49-F238E27FC236}">
              <a16:creationId xmlns:a16="http://schemas.microsoft.com/office/drawing/2014/main" id="{8BAF1344-4157-644E-8C49-8B77D9DED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241300</xdr:colOff>
      <xdr:row>67</xdr:row>
      <xdr:rowOff>101600</xdr:rowOff>
    </xdr:from>
    <xdr:to>
      <xdr:col>20</xdr:col>
      <xdr:colOff>393700</xdr:colOff>
      <xdr:row>94</xdr:row>
      <xdr:rowOff>25400</xdr:rowOff>
    </xdr:to>
    <xdr:graphicFrame macro="">
      <xdr:nvGraphicFramePr>
        <xdr:cNvPr id="5" name="Diagram 4">
          <a:extLst>
            <a:ext uri="{FF2B5EF4-FFF2-40B4-BE49-F238E27FC236}">
              <a16:creationId xmlns:a16="http://schemas.microsoft.com/office/drawing/2014/main" id="{FF1289CC-C596-034C-8110-38F2C2956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istaanalyseas123.sharepoint.com/C:/Documents%20and%20Settings/ritzmpe/Local%20Settings/Temporary%20Internet%20Files/OLK6B/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F3D8B3-C240-4804-8AC2-7883806A101F}" name="Tabell1" displayName="Tabell1" ref="A2:W18" totalsRowCount="1" headerRowDxfId="28">
  <autoFilter ref="A2:W17" xr:uid="{E7D7CF4C-B016-433E-9681-3BAA8B2DA61E}"/>
  <sortState xmlns:xlrd2="http://schemas.microsoft.com/office/spreadsheetml/2017/richdata2" ref="A3:W17">
    <sortCondition sortBy="cellColor" ref="A3:A17" dxfId="27"/>
    <sortCondition sortBy="cellColor" ref="A3:A17" dxfId="26"/>
    <sortCondition sortBy="cellColor" ref="A3:A17" dxfId="25"/>
    <sortCondition descending="1" ref="B3:B17"/>
  </sortState>
  <tableColumns count="23">
    <tableColumn id="1" xr3:uid="{DDF5C3F9-F9EB-4CB4-96BD-E4806FF17236}" name="type" totalsRowDxfId="24"/>
    <tableColumn id="2" xr3:uid="{426F714A-F152-49A0-AABD-F3FBA454F3EE}" name="totalt" totalsRowFunction="sum" totalsRowDxfId="23"/>
    <tableColumn id="3" xr3:uid="{F18E8B02-EA09-4582-9078-186FD70F753A}" name="Stat" totalsRowFunction="sum" dataDxfId="22" totalsRowDxfId="21"/>
    <tableColumn id="4" xr3:uid="{3167CBAD-DF06-448C-B031-6F5E9B29D26E}" name="Kommuner og fylker totalt" totalsRowFunction="sum" totalsRowDxfId="20"/>
    <tableColumn id="5" xr3:uid="{86610E00-A87F-46D9-9EAB-CD783F4B8B0B}" name="Østfold" totalsRowFunction="sum" totalsRowDxfId="19"/>
    <tableColumn id="6" xr3:uid="{0B11AC90-3921-4EE7-A402-C2AB6885C364}" name="Akershus og Oslo" totalsRowFunction="sum" totalsRowDxfId="18"/>
    <tableColumn id="7" xr3:uid="{80E05CD4-C12C-499A-A48F-B63E37FB7EE6}" name="Hedmark" totalsRowFunction="sum" totalsRowDxfId="17"/>
    <tableColumn id="8" xr3:uid="{426C0147-E251-4A67-9A90-2D337CFEC776}" name="Oppland" totalsRowFunction="sum" totalsRowDxfId="16"/>
    <tableColumn id="9" xr3:uid="{83798C68-7922-4410-AA5E-3F035C8B3ACC}" name="Buskerud" totalsRowFunction="sum" totalsRowDxfId="15"/>
    <tableColumn id="10" xr3:uid="{81AF85EB-C374-41CB-B3E9-7696A1ECB14D}" name="Vestfold" totalsRowFunction="sum" totalsRowDxfId="14"/>
    <tableColumn id="11" xr3:uid="{ED38FA4B-7D9A-4D4F-9977-6B85716E2999}" name="Telemark" totalsRowFunction="sum" totalsRowDxfId="13"/>
    <tableColumn id="12" xr3:uid="{428C27C1-78C9-470F-B0C0-BEC76FCC4B9D}" name="Aust-Agder" totalsRowFunction="sum" totalsRowDxfId="12"/>
    <tableColumn id="13" xr3:uid="{5CD6D39F-F5FF-4975-8E4F-C9E06B769C82}" name="Vest-Agder" totalsRowFunction="sum" totalsRowDxfId="11"/>
    <tableColumn id="14" xr3:uid="{1CBB56DA-34EA-4C8A-9FEC-40A22DDC2C8D}" name="Rogaland" totalsRowFunction="sum" totalsRowDxfId="10"/>
    <tableColumn id="15" xr3:uid="{DFA1063C-6A43-4D9D-8C45-3E6DF2979FCF}" name="Hordaland" totalsRowFunction="sum" totalsRowDxfId="9"/>
    <tableColumn id="16" xr3:uid="{AA18E472-3DCC-49E0-8BC4-1A2476E8D9A6}" name="Sogn og Fjordane" totalsRowFunction="sum" totalsRowDxfId="8"/>
    <tableColumn id="17" xr3:uid="{1DF1A52B-DCAD-46E4-ACC5-1E7C034866EB}" name="Møre og Romsdal" totalsRowFunction="sum" totalsRowDxfId="7"/>
    <tableColumn id="18" xr3:uid="{674982DA-DFA5-4FAE-AF5F-BE6D1ED49196}" name="Sør-Trøndelag" totalsRowFunction="sum" totalsRowDxfId="6"/>
    <tableColumn id="19" xr3:uid="{1FD07869-934F-406E-AE79-D0B06ECD72F7}" name="Nord-Trøndelag" totalsRowFunction="sum" totalsRowDxfId="5"/>
    <tableColumn id="20" xr3:uid="{624816A1-9ACE-4403-ABE0-0DFDA64B5CFA}" name="Nordland" totalsRowFunction="sum" totalsRowDxfId="4"/>
    <tableColumn id="21" xr3:uid="{F06DF27E-8C13-4E46-9DAE-EF4783CB6C40}" name="Troms" totalsRowFunction="sum" totalsRowDxfId="3"/>
    <tableColumn id="22" xr3:uid="{0F6F7210-9E42-4B6B-9544-785379E1D9C1}" name="Finnmark" totalsRowFunction="sum" totalsRowDxfId="2"/>
    <tableColumn id="23" xr3:uid="{4480A4BA-B775-4318-9E22-307372F8D03D}" name="Privat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C210-C240-4106-965C-A12EC3275E70}">
  <dimension ref="A1:V121"/>
  <sheetViews>
    <sheetView topLeftCell="A82" workbookViewId="0">
      <selection activeCell="L58" sqref="L58"/>
    </sheetView>
  </sheetViews>
  <sheetFormatPr baseColWidth="10" defaultColWidth="9.1640625" defaultRowHeight="15" x14ac:dyDescent="0.2"/>
  <cols>
    <col min="1" max="1" width="6.83203125" style="5" customWidth="1"/>
    <col min="2" max="2" width="16.6640625" style="5" customWidth="1"/>
    <col min="3" max="3" width="20.1640625" style="5" customWidth="1"/>
    <col min="4" max="4" width="17.6640625" style="5" customWidth="1"/>
    <col min="5" max="5" width="16.83203125" style="5" customWidth="1"/>
    <col min="6" max="6" width="13.5" style="5" customWidth="1"/>
    <col min="7" max="7" width="12" style="5" customWidth="1"/>
    <col min="8" max="8" width="15.1640625" style="5" customWidth="1"/>
    <col min="9" max="9" width="22.1640625" style="5" customWidth="1"/>
    <col min="10" max="10" width="23" style="5" customWidth="1"/>
    <col min="11" max="11" width="17.33203125" style="5" customWidth="1"/>
    <col min="12" max="12" width="16.5" style="5" customWidth="1"/>
    <col min="13" max="16384" width="9.1640625" style="5"/>
  </cols>
  <sheetData>
    <row r="1" spans="1:22" ht="19" x14ac:dyDescent="0.25">
      <c r="A1" s="4" t="s">
        <v>28</v>
      </c>
    </row>
    <row r="3" spans="1:22" x14ac:dyDescent="0.2">
      <c r="C3" s="6" t="s">
        <v>29</v>
      </c>
      <c r="I3" s="6" t="s">
        <v>30</v>
      </c>
      <c r="K3" s="6"/>
      <c r="M3" s="5" t="s">
        <v>31</v>
      </c>
    </row>
    <row r="4" spans="1:22" s="7" customFormat="1" ht="80" x14ac:dyDescent="0.2">
      <c r="B4" s="8" t="s">
        <v>32</v>
      </c>
      <c r="C4" s="8" t="s">
        <v>33</v>
      </c>
      <c r="D4" s="8" t="s">
        <v>34</v>
      </c>
      <c r="E4" s="8" t="s">
        <v>35</v>
      </c>
      <c r="F4" s="8" t="s">
        <v>36</v>
      </c>
      <c r="G4" s="8" t="s">
        <v>37</v>
      </c>
      <c r="H4" s="8" t="s">
        <v>38</v>
      </c>
      <c r="I4" s="6" t="s">
        <v>39</v>
      </c>
      <c r="J4" s="6" t="s">
        <v>40</v>
      </c>
      <c r="K4" s="6" t="s">
        <v>41</v>
      </c>
      <c r="L4" s="6" t="s">
        <v>42</v>
      </c>
      <c r="M4" s="7" t="s">
        <v>43</v>
      </c>
      <c r="N4" s="7" t="s">
        <v>44</v>
      </c>
      <c r="O4" s="7" t="s">
        <v>45</v>
      </c>
      <c r="P4" s="6" t="s">
        <v>34</v>
      </c>
      <c r="Q4" s="6" t="s">
        <v>35</v>
      </c>
      <c r="R4" s="6" t="s">
        <v>37</v>
      </c>
      <c r="S4" s="6" t="s">
        <v>38</v>
      </c>
      <c r="T4" s="7" t="s">
        <v>46</v>
      </c>
      <c r="V4" s="7" t="s">
        <v>47</v>
      </c>
    </row>
    <row r="5" spans="1:22" x14ac:dyDescent="0.2">
      <c r="A5" s="6" t="s">
        <v>48</v>
      </c>
      <c r="B5" s="9">
        <v>1588</v>
      </c>
      <c r="C5" s="9">
        <v>9828</v>
      </c>
      <c r="D5" s="9">
        <v>2677</v>
      </c>
      <c r="E5" s="9">
        <v>2419</v>
      </c>
      <c r="F5" s="9">
        <v>517</v>
      </c>
      <c r="G5" s="9">
        <v>16797</v>
      </c>
      <c r="H5" s="9">
        <v>15448</v>
      </c>
      <c r="I5" s="9">
        <v>84684</v>
      </c>
      <c r="J5" s="9">
        <v>768864</v>
      </c>
      <c r="K5" s="9">
        <v>258</v>
      </c>
      <c r="L5" s="9">
        <v>1844</v>
      </c>
      <c r="M5" s="10">
        <f t="shared" ref="M5:M36" si="0">B5/I5</f>
        <v>1.8752066506069625E-2</v>
      </c>
      <c r="N5" s="10">
        <f t="shared" ref="N5:N36" si="1">K5/I5</f>
        <v>3.046620376930707E-3</v>
      </c>
      <c r="O5" s="10">
        <f t="shared" ref="O5:O36" si="2">F5/I5</f>
        <v>6.1050493599735488E-3</v>
      </c>
      <c r="P5" s="9">
        <v>2677</v>
      </c>
      <c r="Q5" s="9">
        <v>2419</v>
      </c>
      <c r="R5" s="9">
        <v>16797</v>
      </c>
      <c r="S5" s="9">
        <v>15448</v>
      </c>
      <c r="T5" s="10">
        <f t="shared" ref="T5:T36" si="3">Q5/I5</f>
        <v>2.8565018185253414E-2</v>
      </c>
      <c r="V5" s="11">
        <f>M5+N5+O5</f>
        <v>2.7903736242973879E-2</v>
      </c>
    </row>
    <row r="6" spans="1:22" x14ac:dyDescent="0.2">
      <c r="A6" s="6" t="s">
        <v>49</v>
      </c>
      <c r="B6" s="9">
        <v>1744</v>
      </c>
      <c r="C6" s="9">
        <v>10168</v>
      </c>
      <c r="D6" s="9">
        <v>2826</v>
      </c>
      <c r="E6" s="9">
        <v>2391</v>
      </c>
      <c r="F6" s="9">
        <v>603</v>
      </c>
      <c r="G6" s="9">
        <v>18812</v>
      </c>
      <c r="H6" s="9">
        <v>16476</v>
      </c>
      <c r="I6" s="9">
        <v>95806</v>
      </c>
      <c r="J6" s="9">
        <v>817320</v>
      </c>
      <c r="K6" s="9">
        <v>435</v>
      </c>
      <c r="L6" s="9">
        <v>2988</v>
      </c>
      <c r="M6" s="10">
        <f t="shared" si="0"/>
        <v>1.8203452810888671E-2</v>
      </c>
      <c r="N6" s="10">
        <f t="shared" si="1"/>
        <v>4.5404254430828966E-3</v>
      </c>
      <c r="O6" s="10">
        <f t="shared" si="2"/>
        <v>6.2939690624804288E-3</v>
      </c>
      <c r="P6" s="9">
        <v>2826</v>
      </c>
      <c r="Q6" s="9">
        <v>2391</v>
      </c>
      <c r="R6" s="9">
        <v>18812</v>
      </c>
      <c r="S6" s="9">
        <v>16476</v>
      </c>
      <c r="T6" s="10">
        <f t="shared" si="3"/>
        <v>2.4956683297497024E-2</v>
      </c>
      <c r="V6" s="11">
        <f t="shared" ref="V6:V53" si="4">M6+N6+O6</f>
        <v>2.9037847316451995E-2</v>
      </c>
    </row>
    <row r="7" spans="1:22" x14ac:dyDescent="0.2">
      <c r="A7" s="6" t="s">
        <v>50</v>
      </c>
      <c r="B7" s="9">
        <v>1816</v>
      </c>
      <c r="C7" s="9">
        <v>10104</v>
      </c>
      <c r="D7" s="9">
        <v>3158</v>
      </c>
      <c r="E7" s="9">
        <v>2592</v>
      </c>
      <c r="F7" s="9">
        <v>681</v>
      </c>
      <c r="G7" s="9">
        <v>20782</v>
      </c>
      <c r="H7" s="9">
        <v>17772</v>
      </c>
      <c r="I7" s="9">
        <v>106868</v>
      </c>
      <c r="J7" s="9">
        <v>855803</v>
      </c>
      <c r="K7" s="9">
        <v>566</v>
      </c>
      <c r="L7" s="9">
        <v>3729</v>
      </c>
      <c r="M7" s="10">
        <f t="shared" si="0"/>
        <v>1.6992925852453496E-2</v>
      </c>
      <c r="N7" s="10">
        <f t="shared" si="1"/>
        <v>5.2962533218549983E-3</v>
      </c>
      <c r="O7" s="10">
        <f t="shared" si="2"/>
        <v>6.37234719467006E-3</v>
      </c>
      <c r="P7" s="9">
        <v>3158</v>
      </c>
      <c r="Q7" s="9">
        <v>2592</v>
      </c>
      <c r="R7" s="9">
        <v>20782</v>
      </c>
      <c r="S7" s="9">
        <v>17772</v>
      </c>
      <c r="T7" s="10">
        <f t="shared" si="3"/>
        <v>2.4254220159449041E-2</v>
      </c>
      <c r="V7" s="11">
        <f t="shared" si="4"/>
        <v>2.8661526368978556E-2</v>
      </c>
    </row>
    <row r="8" spans="1:22" x14ac:dyDescent="0.2">
      <c r="A8" s="6" t="s">
        <v>51</v>
      </c>
      <c r="B8" s="9">
        <v>1970</v>
      </c>
      <c r="C8" s="9">
        <v>10299</v>
      </c>
      <c r="D8" s="9">
        <v>3604</v>
      </c>
      <c r="E8" s="9">
        <v>2871</v>
      </c>
      <c r="F8" s="9">
        <v>783</v>
      </c>
      <c r="G8" s="9">
        <v>23250</v>
      </c>
      <c r="H8" s="9">
        <v>19520</v>
      </c>
      <c r="I8" s="9">
        <v>120720</v>
      </c>
      <c r="J8" s="9">
        <v>891927</v>
      </c>
      <c r="K8" s="9">
        <v>733</v>
      </c>
      <c r="L8" s="9">
        <v>4520</v>
      </c>
      <c r="M8" s="10">
        <f t="shared" si="0"/>
        <v>1.6318754141815772E-2</v>
      </c>
      <c r="N8" s="10">
        <f t="shared" si="1"/>
        <v>6.0719019218025182E-3</v>
      </c>
      <c r="O8" s="10">
        <f t="shared" si="2"/>
        <v>6.4860834990059643E-3</v>
      </c>
      <c r="P8" s="9">
        <v>3604</v>
      </c>
      <c r="Q8" s="9">
        <v>2871</v>
      </c>
      <c r="R8" s="9">
        <v>23250</v>
      </c>
      <c r="S8" s="9">
        <v>19520</v>
      </c>
      <c r="T8" s="10">
        <f t="shared" si="3"/>
        <v>2.378230616302187E-2</v>
      </c>
      <c r="V8" s="11">
        <f t="shared" si="4"/>
        <v>2.8876739562624255E-2</v>
      </c>
    </row>
    <row r="9" spans="1:22" x14ac:dyDescent="0.2">
      <c r="A9" s="6" t="s">
        <v>52</v>
      </c>
      <c r="B9" s="9">
        <v>2313</v>
      </c>
      <c r="C9" s="9">
        <v>10382</v>
      </c>
      <c r="D9" s="9">
        <v>4362</v>
      </c>
      <c r="E9" s="9">
        <v>3512</v>
      </c>
      <c r="F9" s="9">
        <v>895</v>
      </c>
      <c r="G9" s="9">
        <v>24779</v>
      </c>
      <c r="H9" s="9">
        <v>21342</v>
      </c>
      <c r="I9" s="9">
        <v>139760</v>
      </c>
      <c r="J9" s="9">
        <v>926579</v>
      </c>
      <c r="K9" s="9">
        <v>850</v>
      </c>
      <c r="L9" s="9">
        <v>4329</v>
      </c>
      <c r="M9" s="10">
        <f t="shared" si="0"/>
        <v>1.6549799656554093E-2</v>
      </c>
      <c r="N9" s="10">
        <f t="shared" si="1"/>
        <v>6.0818546078992555E-3</v>
      </c>
      <c r="O9" s="10">
        <f t="shared" si="2"/>
        <v>6.4038351459645105E-3</v>
      </c>
      <c r="P9" s="9">
        <v>4362</v>
      </c>
      <c r="Q9" s="9">
        <v>3512</v>
      </c>
      <c r="R9" s="9">
        <v>24779</v>
      </c>
      <c r="S9" s="9">
        <v>21342</v>
      </c>
      <c r="T9" s="10">
        <f t="shared" si="3"/>
        <v>2.5128792215226101E-2</v>
      </c>
      <c r="V9" s="11">
        <f t="shared" si="4"/>
        <v>2.9035489410417861E-2</v>
      </c>
    </row>
    <row r="10" spans="1:22" x14ac:dyDescent="0.2">
      <c r="A10" s="6" t="s">
        <v>53</v>
      </c>
      <c r="B10" s="9">
        <v>2917</v>
      </c>
      <c r="C10" s="9">
        <v>11913</v>
      </c>
      <c r="D10" s="9">
        <v>4914</v>
      </c>
      <c r="E10" s="9">
        <v>3894</v>
      </c>
      <c r="F10" s="9">
        <v>1086</v>
      </c>
      <c r="G10" s="9">
        <v>25892</v>
      </c>
      <c r="H10" s="9">
        <v>21840</v>
      </c>
      <c r="I10" s="9">
        <v>160477</v>
      </c>
      <c r="J10" s="9">
        <v>956207</v>
      </c>
      <c r="K10" s="9">
        <v>1020</v>
      </c>
      <c r="L10" s="9">
        <v>4909</v>
      </c>
      <c r="M10" s="10">
        <f t="shared" si="0"/>
        <v>1.8177059640945431E-2</v>
      </c>
      <c r="N10" s="10">
        <f t="shared" si="1"/>
        <v>6.356051022888015E-3</v>
      </c>
      <c r="O10" s="10">
        <f t="shared" si="2"/>
        <v>6.7673249126042985E-3</v>
      </c>
      <c r="P10" s="9">
        <v>4914</v>
      </c>
      <c r="Q10" s="9">
        <v>3894</v>
      </c>
      <c r="R10" s="9">
        <v>25892</v>
      </c>
      <c r="S10" s="9">
        <v>21840</v>
      </c>
      <c r="T10" s="10">
        <f t="shared" si="3"/>
        <v>2.4265159493260715E-2</v>
      </c>
      <c r="V10" s="11">
        <f t="shared" si="4"/>
        <v>3.1300435576437746E-2</v>
      </c>
    </row>
    <row r="11" spans="1:22" x14ac:dyDescent="0.2">
      <c r="A11" s="6" t="s">
        <v>54</v>
      </c>
      <c r="B11" s="9">
        <v>3553</v>
      </c>
      <c r="C11" s="9">
        <v>13265</v>
      </c>
      <c r="D11" s="9">
        <v>5704</v>
      </c>
      <c r="E11" s="9">
        <v>4542</v>
      </c>
      <c r="F11" s="9">
        <v>1246</v>
      </c>
      <c r="G11" s="9">
        <v>28173</v>
      </c>
      <c r="H11" s="9">
        <v>23882</v>
      </c>
      <c r="I11" s="9">
        <v>182173</v>
      </c>
      <c r="J11" s="9">
        <v>992185</v>
      </c>
      <c r="K11" s="9">
        <v>1162</v>
      </c>
      <c r="L11" s="9">
        <v>5242</v>
      </c>
      <c r="M11" s="10">
        <f t="shared" si="0"/>
        <v>1.9503439038715945E-2</v>
      </c>
      <c r="N11" s="10">
        <f t="shared" si="1"/>
        <v>6.3785522552738333E-3</v>
      </c>
      <c r="O11" s="10">
        <f t="shared" si="2"/>
        <v>6.8396524183056764E-3</v>
      </c>
      <c r="P11" s="9">
        <v>5704</v>
      </c>
      <c r="Q11" s="9">
        <v>4542</v>
      </c>
      <c r="R11" s="9">
        <v>28173</v>
      </c>
      <c r="S11" s="9">
        <v>23882</v>
      </c>
      <c r="T11" s="10">
        <f t="shared" si="3"/>
        <v>2.4932344529650388E-2</v>
      </c>
      <c r="V11" s="11">
        <f t="shared" si="4"/>
        <v>3.2721643712295453E-2</v>
      </c>
    </row>
    <row r="12" spans="1:22" x14ac:dyDescent="0.2">
      <c r="A12" s="6" t="s">
        <v>55</v>
      </c>
      <c r="B12" s="9">
        <v>4504</v>
      </c>
      <c r="C12" s="9">
        <v>15505</v>
      </c>
      <c r="D12" s="9">
        <v>6625</v>
      </c>
      <c r="E12" s="9">
        <v>5111</v>
      </c>
      <c r="F12" s="9">
        <v>1401</v>
      </c>
      <c r="G12" s="9">
        <v>29838</v>
      </c>
      <c r="H12" s="9">
        <v>24250</v>
      </c>
      <c r="I12" s="9">
        <v>205919</v>
      </c>
      <c r="J12" s="9">
        <v>1029825</v>
      </c>
      <c r="K12" s="9">
        <v>1514</v>
      </c>
      <c r="L12" s="9">
        <v>6446</v>
      </c>
      <c r="M12" s="10">
        <f t="shared" si="0"/>
        <v>2.1872678091871076E-2</v>
      </c>
      <c r="N12" s="10">
        <f t="shared" si="1"/>
        <v>7.3524055575250463E-3</v>
      </c>
      <c r="O12" s="10">
        <f t="shared" si="2"/>
        <v>6.8036460938524371E-3</v>
      </c>
      <c r="P12" s="9">
        <v>6625</v>
      </c>
      <c r="Q12" s="9">
        <v>5111</v>
      </c>
      <c r="R12" s="9">
        <v>29838</v>
      </c>
      <c r="S12" s="9">
        <v>24250</v>
      </c>
      <c r="T12" s="10">
        <f t="shared" si="3"/>
        <v>2.4820439104696508E-2</v>
      </c>
      <c r="V12" s="11">
        <f t="shared" si="4"/>
        <v>3.6028729743248562E-2</v>
      </c>
    </row>
    <row r="13" spans="1:22" x14ac:dyDescent="0.2">
      <c r="A13" s="6" t="s">
        <v>56</v>
      </c>
      <c r="B13" s="9">
        <v>5209</v>
      </c>
      <c r="C13" s="9">
        <v>17326</v>
      </c>
      <c r="D13" s="9">
        <v>7784</v>
      </c>
      <c r="E13" s="9">
        <v>6100</v>
      </c>
      <c r="F13" s="9">
        <v>1559</v>
      </c>
      <c r="G13" s="9">
        <v>33410</v>
      </c>
      <c r="H13" s="9">
        <v>27619</v>
      </c>
      <c r="I13" s="9">
        <v>222396</v>
      </c>
      <c r="J13" s="9">
        <v>1043813</v>
      </c>
      <c r="K13" s="9">
        <v>1684</v>
      </c>
      <c r="L13" s="9">
        <v>6799</v>
      </c>
      <c r="M13" s="10">
        <f t="shared" si="0"/>
        <v>2.3422183852227559E-2</v>
      </c>
      <c r="N13" s="10">
        <f t="shared" si="1"/>
        <v>7.5720786345078147E-3</v>
      </c>
      <c r="O13" s="10">
        <f t="shared" si="2"/>
        <v>7.0100181657943485E-3</v>
      </c>
      <c r="P13" s="9">
        <v>7784</v>
      </c>
      <c r="Q13" s="9">
        <v>6100</v>
      </c>
      <c r="R13" s="9">
        <v>33410</v>
      </c>
      <c r="S13" s="9">
        <v>27619</v>
      </c>
      <c r="T13" s="10">
        <f t="shared" si="3"/>
        <v>2.7428550873217144E-2</v>
      </c>
      <c r="V13" s="11">
        <f t="shared" si="4"/>
        <v>3.8004280652529719E-2</v>
      </c>
    </row>
    <row r="14" spans="1:22" x14ac:dyDescent="0.2">
      <c r="A14" s="6" t="s">
        <v>57</v>
      </c>
      <c r="B14" s="9">
        <v>5500</v>
      </c>
      <c r="C14" s="9">
        <v>17323</v>
      </c>
      <c r="D14" s="9">
        <v>8909</v>
      </c>
      <c r="E14" s="9">
        <v>6894</v>
      </c>
      <c r="F14" s="9">
        <v>1640</v>
      </c>
      <c r="G14" s="9">
        <v>35869</v>
      </c>
      <c r="H14" s="9">
        <v>29240</v>
      </c>
      <c r="I14" s="9">
        <v>237848</v>
      </c>
      <c r="J14" s="9">
        <v>1079488</v>
      </c>
      <c r="K14" s="9">
        <v>2015</v>
      </c>
      <c r="L14" s="9">
        <v>7667</v>
      </c>
      <c r="M14" s="10">
        <f t="shared" si="0"/>
        <v>2.3124011974033836E-2</v>
      </c>
      <c r="N14" s="10">
        <f t="shared" si="1"/>
        <v>8.471797114123306E-3</v>
      </c>
      <c r="O14" s="10">
        <f t="shared" si="2"/>
        <v>6.895159934075544E-3</v>
      </c>
      <c r="P14" s="9">
        <v>8909</v>
      </c>
      <c r="Q14" s="9">
        <v>6894</v>
      </c>
      <c r="R14" s="9">
        <v>35869</v>
      </c>
      <c r="S14" s="9">
        <v>29240</v>
      </c>
      <c r="T14" s="10">
        <f t="shared" si="3"/>
        <v>2.8984897917998048E-2</v>
      </c>
      <c r="V14" s="11">
        <f t="shared" si="4"/>
        <v>3.8490969022232688E-2</v>
      </c>
    </row>
    <row r="15" spans="1:22" x14ac:dyDescent="0.2">
      <c r="A15" s="6" t="s">
        <v>58</v>
      </c>
      <c r="B15" s="9">
        <v>6122</v>
      </c>
      <c r="C15" s="9">
        <v>17282</v>
      </c>
      <c r="D15" s="9">
        <v>9719</v>
      </c>
      <c r="E15" s="9">
        <v>7456</v>
      </c>
      <c r="F15" s="9">
        <v>1847</v>
      </c>
      <c r="G15" s="9">
        <v>36042</v>
      </c>
      <c r="H15" s="9">
        <v>29443</v>
      </c>
      <c r="I15" s="9">
        <v>264619</v>
      </c>
      <c r="J15" s="9">
        <v>1103202</v>
      </c>
      <c r="K15" s="9">
        <v>2263</v>
      </c>
      <c r="L15" s="9">
        <v>7648</v>
      </c>
      <c r="M15" s="10">
        <f t="shared" si="0"/>
        <v>2.3135149025580174E-2</v>
      </c>
      <c r="N15" s="10">
        <f t="shared" si="1"/>
        <v>8.5519180406546779E-3</v>
      </c>
      <c r="O15" s="10">
        <f t="shared" si="2"/>
        <v>6.9798464962833361E-3</v>
      </c>
      <c r="P15" s="9">
        <v>9719</v>
      </c>
      <c r="Q15" s="9">
        <v>7456</v>
      </c>
      <c r="R15" s="9">
        <v>36042</v>
      </c>
      <c r="S15" s="9">
        <v>29443</v>
      </c>
      <c r="T15" s="10">
        <f t="shared" si="3"/>
        <v>2.817635921834789E-2</v>
      </c>
      <c r="V15" s="11">
        <f t="shared" si="4"/>
        <v>3.8666913562518189E-2</v>
      </c>
    </row>
    <row r="16" spans="1:22" x14ac:dyDescent="0.2">
      <c r="A16" s="6" t="s">
        <v>59</v>
      </c>
      <c r="B16" s="9">
        <v>6969</v>
      </c>
      <c r="C16" s="9">
        <v>18081</v>
      </c>
      <c r="D16" s="9">
        <v>11763</v>
      </c>
      <c r="E16" s="9">
        <v>8967</v>
      </c>
      <c r="F16" s="9">
        <v>2113</v>
      </c>
      <c r="G16" s="9">
        <v>39291</v>
      </c>
      <c r="H16" s="9">
        <v>31718</v>
      </c>
      <c r="I16" s="9">
        <v>301452</v>
      </c>
      <c r="J16" s="9">
        <v>1121696</v>
      </c>
      <c r="K16" s="9">
        <v>2796</v>
      </c>
      <c r="L16" s="9">
        <v>8662</v>
      </c>
      <c r="M16" s="10">
        <f t="shared" si="0"/>
        <v>2.3118108355559094E-2</v>
      </c>
      <c r="N16" s="10">
        <f t="shared" si="1"/>
        <v>9.2751084749810916E-3</v>
      </c>
      <c r="O16" s="10">
        <f t="shared" si="2"/>
        <v>7.0094077995833497E-3</v>
      </c>
      <c r="P16" s="9">
        <v>11763</v>
      </c>
      <c r="Q16" s="9">
        <v>8967</v>
      </c>
      <c r="R16" s="9">
        <v>39291</v>
      </c>
      <c r="S16" s="9">
        <v>31718</v>
      </c>
      <c r="T16" s="10">
        <f t="shared" si="3"/>
        <v>2.9746029218582062E-2</v>
      </c>
      <c r="V16" s="11">
        <f t="shared" si="4"/>
        <v>3.9402624630123534E-2</v>
      </c>
    </row>
    <row r="17" spans="1:22" x14ac:dyDescent="0.2">
      <c r="A17" s="6" t="s">
        <v>60</v>
      </c>
      <c r="B17" s="9">
        <v>7065</v>
      </c>
      <c r="C17" s="9">
        <v>16822</v>
      </c>
      <c r="D17" s="9">
        <v>13992</v>
      </c>
      <c r="E17" s="9">
        <v>10629</v>
      </c>
      <c r="F17" s="9">
        <v>2388</v>
      </c>
      <c r="G17" s="9">
        <v>40246</v>
      </c>
      <c r="H17" s="9">
        <v>31838</v>
      </c>
      <c r="I17" s="9">
        <v>336748</v>
      </c>
      <c r="J17" s="9">
        <v>1126585</v>
      </c>
      <c r="K17" s="9">
        <v>3363</v>
      </c>
      <c r="L17" s="9">
        <v>9443</v>
      </c>
      <c r="M17" s="10">
        <f t="shared" si="0"/>
        <v>2.0980080059866724E-2</v>
      </c>
      <c r="N17" s="10">
        <f t="shared" si="1"/>
        <v>9.98669628327414E-3</v>
      </c>
      <c r="O17" s="10">
        <f t="shared" si="2"/>
        <v>7.0913561476237423E-3</v>
      </c>
      <c r="P17" s="9">
        <v>13992</v>
      </c>
      <c r="Q17" s="9">
        <v>10629</v>
      </c>
      <c r="R17" s="9">
        <v>40246</v>
      </c>
      <c r="S17" s="9">
        <v>31838</v>
      </c>
      <c r="T17" s="10">
        <f t="shared" si="3"/>
        <v>3.1563661848028793E-2</v>
      </c>
      <c r="V17" s="11">
        <f t="shared" si="4"/>
        <v>3.8058132490764604E-2</v>
      </c>
    </row>
    <row r="18" spans="1:22" x14ac:dyDescent="0.2">
      <c r="A18" s="6" t="s">
        <v>61</v>
      </c>
      <c r="B18" s="9">
        <v>7156</v>
      </c>
      <c r="C18" s="9">
        <v>15756</v>
      </c>
      <c r="D18" s="9">
        <v>16630</v>
      </c>
      <c r="E18" s="9">
        <v>12474</v>
      </c>
      <c r="F18" s="9">
        <v>2613</v>
      </c>
      <c r="G18" s="9">
        <v>43680</v>
      </c>
      <c r="H18" s="9">
        <v>34001</v>
      </c>
      <c r="I18" s="9">
        <v>370430</v>
      </c>
      <c r="J18" s="9">
        <v>1150197</v>
      </c>
      <c r="K18" s="9">
        <v>4156</v>
      </c>
      <c r="L18" s="9">
        <v>10768</v>
      </c>
      <c r="M18" s="10">
        <f t="shared" si="0"/>
        <v>1.9318089787544207E-2</v>
      </c>
      <c r="N18" s="10">
        <f t="shared" si="1"/>
        <v>1.1219393677617904E-2</v>
      </c>
      <c r="O18" s="10">
        <f t="shared" si="2"/>
        <v>7.0539643117458091E-3</v>
      </c>
      <c r="P18" s="9">
        <v>16630</v>
      </c>
      <c r="Q18" s="9">
        <v>12474</v>
      </c>
      <c r="R18" s="9">
        <v>43680</v>
      </c>
      <c r="S18" s="9">
        <v>34001</v>
      </c>
      <c r="T18" s="10">
        <f t="shared" si="3"/>
        <v>3.3674378425073564E-2</v>
      </c>
      <c r="V18" s="11">
        <f t="shared" si="4"/>
        <v>3.759144777690792E-2</v>
      </c>
    </row>
    <row r="19" spans="1:22" x14ac:dyDescent="0.2">
      <c r="A19" s="6" t="s">
        <v>62</v>
      </c>
      <c r="B19" s="9">
        <v>7487</v>
      </c>
      <c r="C19" s="9">
        <v>15458</v>
      </c>
      <c r="D19" s="9">
        <v>18942</v>
      </c>
      <c r="E19" s="9">
        <v>14203</v>
      </c>
      <c r="F19" s="9">
        <v>2878</v>
      </c>
      <c r="G19" s="9">
        <v>44744</v>
      </c>
      <c r="H19" s="9">
        <v>34124</v>
      </c>
      <c r="I19" s="9">
        <v>409163</v>
      </c>
      <c r="J19" s="9">
        <v>1196068</v>
      </c>
      <c r="K19" s="9">
        <v>4739</v>
      </c>
      <c r="L19" s="9">
        <v>11701</v>
      </c>
      <c r="M19" s="10">
        <f t="shared" si="0"/>
        <v>1.8298330983006771E-2</v>
      </c>
      <c r="N19" s="10">
        <f t="shared" si="1"/>
        <v>1.1582181184515707E-2</v>
      </c>
      <c r="O19" s="10">
        <f t="shared" si="2"/>
        <v>7.0338715866292891E-3</v>
      </c>
      <c r="P19" s="9">
        <v>18942</v>
      </c>
      <c r="Q19" s="9">
        <v>14203</v>
      </c>
      <c r="R19" s="9">
        <v>44744</v>
      </c>
      <c r="S19" s="9">
        <v>34124</v>
      </c>
      <c r="T19" s="10">
        <f t="shared" si="3"/>
        <v>3.4712327360978387E-2</v>
      </c>
      <c r="V19" s="11">
        <f t="shared" si="4"/>
        <v>3.6914383754151771E-2</v>
      </c>
    </row>
    <row r="20" spans="1:22" x14ac:dyDescent="0.2">
      <c r="A20" s="6" t="s">
        <v>63</v>
      </c>
      <c r="B20" s="9">
        <v>7573</v>
      </c>
      <c r="C20" s="9">
        <v>14996</v>
      </c>
      <c r="D20" s="9">
        <v>21180</v>
      </c>
      <c r="E20" s="9">
        <v>15678</v>
      </c>
      <c r="F20" s="9">
        <v>3226</v>
      </c>
      <c r="G20" s="9">
        <v>45311</v>
      </c>
      <c r="H20" s="9">
        <v>33770</v>
      </c>
      <c r="I20" s="9">
        <v>458794</v>
      </c>
      <c r="J20" s="9">
        <v>1266736</v>
      </c>
      <c r="K20" s="9">
        <v>5502</v>
      </c>
      <c r="L20" s="9">
        <v>12657</v>
      </c>
      <c r="M20" s="10">
        <f t="shared" si="0"/>
        <v>1.6506318740000959E-2</v>
      </c>
      <c r="N20" s="10">
        <f t="shared" si="1"/>
        <v>1.1992310274327912E-2</v>
      </c>
      <c r="O20" s="10">
        <f t="shared" si="2"/>
        <v>7.0314781797495172E-3</v>
      </c>
      <c r="P20" s="9">
        <v>21180</v>
      </c>
      <c r="Q20" s="9">
        <v>15678</v>
      </c>
      <c r="R20" s="9">
        <v>45311</v>
      </c>
      <c r="S20" s="9">
        <v>33770</v>
      </c>
      <c r="T20" s="10">
        <f t="shared" si="3"/>
        <v>3.4172199287697748E-2</v>
      </c>
      <c r="V20" s="11">
        <f t="shared" si="4"/>
        <v>3.5530107194078384E-2</v>
      </c>
    </row>
    <row r="21" spans="1:22" x14ac:dyDescent="0.2">
      <c r="A21" s="6" t="s">
        <v>64</v>
      </c>
      <c r="B21" s="9">
        <v>8404</v>
      </c>
      <c r="C21" s="9">
        <v>15535</v>
      </c>
      <c r="D21" s="9">
        <v>21666</v>
      </c>
      <c r="E21" s="9">
        <v>15721</v>
      </c>
      <c r="F21" s="9">
        <v>3627</v>
      </c>
      <c r="G21" s="9">
        <v>43901</v>
      </c>
      <c r="H21" s="9">
        <v>32213</v>
      </c>
      <c r="I21" s="9">
        <v>515505</v>
      </c>
      <c r="J21" s="9">
        <v>1308878</v>
      </c>
      <c r="K21" s="9">
        <v>5945</v>
      </c>
      <c r="L21" s="9">
        <v>12804</v>
      </c>
      <c r="M21" s="10">
        <f t="shared" si="0"/>
        <v>1.6302460693882699E-2</v>
      </c>
      <c r="N21" s="10">
        <f t="shared" si="1"/>
        <v>1.1532380869244721E-2</v>
      </c>
      <c r="O21" s="10">
        <f t="shared" si="2"/>
        <v>7.035819245206157E-3</v>
      </c>
      <c r="P21" s="9">
        <v>21666</v>
      </c>
      <c r="Q21" s="9">
        <v>15721</v>
      </c>
      <c r="R21" s="9">
        <v>43901</v>
      </c>
      <c r="S21" s="9">
        <v>32213</v>
      </c>
      <c r="T21" s="10">
        <f t="shared" si="3"/>
        <v>3.0496309444137303E-2</v>
      </c>
      <c r="V21" s="11">
        <f t="shared" si="4"/>
        <v>3.4870660808333578E-2</v>
      </c>
    </row>
    <row r="22" spans="1:22" x14ac:dyDescent="0.2">
      <c r="A22" s="6" t="s">
        <v>65</v>
      </c>
      <c r="B22" s="9">
        <v>8995</v>
      </c>
      <c r="C22" s="9">
        <v>15242</v>
      </c>
      <c r="D22" s="9">
        <v>24499</v>
      </c>
      <c r="E22" s="9">
        <v>17099</v>
      </c>
      <c r="F22" s="9">
        <v>4099</v>
      </c>
      <c r="G22" s="9">
        <v>45709</v>
      </c>
      <c r="H22" s="9">
        <v>32514</v>
      </c>
      <c r="I22" s="9">
        <v>571608</v>
      </c>
      <c r="J22" s="9">
        <v>1325592</v>
      </c>
      <c r="K22" s="9">
        <v>7400</v>
      </c>
      <c r="L22" s="9">
        <v>14408</v>
      </c>
      <c r="M22" s="10">
        <f t="shared" si="0"/>
        <v>1.5736308799037101E-2</v>
      </c>
      <c r="N22" s="10">
        <f t="shared" si="1"/>
        <v>1.2945934976417404E-2</v>
      </c>
      <c r="O22" s="10">
        <f t="shared" si="2"/>
        <v>7.1709983065317492E-3</v>
      </c>
      <c r="P22" s="9">
        <v>24499</v>
      </c>
      <c r="Q22" s="9">
        <v>17099</v>
      </c>
      <c r="R22" s="9">
        <v>45709</v>
      </c>
      <c r="S22" s="9">
        <v>32514</v>
      </c>
      <c r="T22" s="10">
        <f t="shared" si="3"/>
        <v>2.991385704888665E-2</v>
      </c>
      <c r="V22" s="11">
        <f t="shared" si="4"/>
        <v>3.5853242081986259E-2</v>
      </c>
    </row>
    <row r="23" spans="1:22" x14ac:dyDescent="0.2">
      <c r="A23" s="6" t="s">
        <v>66</v>
      </c>
      <c r="B23" s="9">
        <v>9274</v>
      </c>
      <c r="C23" s="9">
        <v>14976</v>
      </c>
      <c r="D23" s="9">
        <v>25938</v>
      </c>
      <c r="E23" s="9">
        <v>18135</v>
      </c>
      <c r="F23" s="9">
        <v>4389</v>
      </c>
      <c r="G23" s="9">
        <v>46757</v>
      </c>
      <c r="H23" s="9">
        <v>33792</v>
      </c>
      <c r="I23" s="9">
        <v>606744</v>
      </c>
      <c r="J23" s="9">
        <v>1309746</v>
      </c>
      <c r="K23" s="9">
        <v>7803</v>
      </c>
      <c r="L23" s="9">
        <v>14194</v>
      </c>
      <c r="M23" s="10">
        <f t="shared" si="0"/>
        <v>1.5284864786466779E-2</v>
      </c>
      <c r="N23" s="10">
        <f t="shared" si="1"/>
        <v>1.2860448558205766E-2</v>
      </c>
      <c r="O23" s="10">
        <f t="shared" si="2"/>
        <v>7.2336932874490726E-3</v>
      </c>
      <c r="P23" s="9">
        <v>25938</v>
      </c>
      <c r="Q23" s="9">
        <v>18135</v>
      </c>
      <c r="R23" s="9">
        <v>46757</v>
      </c>
      <c r="S23" s="9">
        <v>33792</v>
      </c>
      <c r="T23" s="10">
        <f t="shared" si="3"/>
        <v>2.9889047110478226E-2</v>
      </c>
      <c r="V23" s="11">
        <f t="shared" si="4"/>
        <v>3.5379006632121617E-2</v>
      </c>
    </row>
    <row r="24" spans="1:22" x14ac:dyDescent="0.2">
      <c r="A24" s="6" t="s">
        <v>67</v>
      </c>
      <c r="B24" s="9">
        <v>7294</v>
      </c>
      <c r="C24" s="9">
        <v>11700</v>
      </c>
      <c r="D24" s="9">
        <v>27057</v>
      </c>
      <c r="E24" s="9">
        <v>19658</v>
      </c>
      <c r="F24" s="9">
        <v>4610</v>
      </c>
      <c r="G24" s="9">
        <v>46927</v>
      </c>
      <c r="H24" s="9">
        <v>35244</v>
      </c>
      <c r="I24" s="9">
        <v>619600</v>
      </c>
      <c r="J24" s="9">
        <v>1290357</v>
      </c>
      <c r="K24" s="9">
        <v>7399</v>
      </c>
      <c r="L24" s="9">
        <v>12948</v>
      </c>
      <c r="M24" s="10">
        <f t="shared" si="0"/>
        <v>1.1772111039380246E-2</v>
      </c>
      <c r="N24" s="10">
        <f t="shared" si="1"/>
        <v>1.1941575209812783E-2</v>
      </c>
      <c r="O24" s="10">
        <f t="shared" si="2"/>
        <v>7.4402840542285341E-3</v>
      </c>
      <c r="P24" s="9">
        <v>27057</v>
      </c>
      <c r="Q24" s="9">
        <v>19658</v>
      </c>
      <c r="R24" s="9">
        <v>46927</v>
      </c>
      <c r="S24" s="9">
        <v>35244</v>
      </c>
      <c r="T24" s="10">
        <f t="shared" si="3"/>
        <v>3.1726920593931569E-2</v>
      </c>
      <c r="V24" s="11">
        <f t="shared" si="4"/>
        <v>3.1153970303421562E-2</v>
      </c>
    </row>
    <row r="25" spans="1:22" x14ac:dyDescent="0.2">
      <c r="A25" s="6" t="s">
        <v>68</v>
      </c>
      <c r="B25" s="9">
        <v>6002</v>
      </c>
      <c r="C25" s="9">
        <v>9778</v>
      </c>
      <c r="D25" s="9">
        <v>28339</v>
      </c>
      <c r="E25" s="9">
        <v>21019</v>
      </c>
      <c r="F25" s="9">
        <v>4711</v>
      </c>
      <c r="G25" s="9">
        <v>47244</v>
      </c>
      <c r="H25" s="9">
        <v>35667</v>
      </c>
      <c r="I25" s="9">
        <v>639732</v>
      </c>
      <c r="J25" s="9">
        <v>1303017</v>
      </c>
      <c r="K25" s="9">
        <v>7320</v>
      </c>
      <c r="L25" s="9">
        <v>12855</v>
      </c>
      <c r="M25" s="10">
        <f t="shared" si="0"/>
        <v>9.3820537350015314E-3</v>
      </c>
      <c r="N25" s="10">
        <f t="shared" si="1"/>
        <v>1.1442291459548686E-2</v>
      </c>
      <c r="O25" s="10">
        <f t="shared" si="2"/>
        <v>7.364021183870746E-3</v>
      </c>
      <c r="P25" s="9">
        <v>28339</v>
      </c>
      <c r="Q25" s="9">
        <v>21019</v>
      </c>
      <c r="R25" s="9">
        <v>47244</v>
      </c>
      <c r="S25" s="9">
        <v>35667</v>
      </c>
      <c r="T25" s="10">
        <f t="shared" si="3"/>
        <v>3.2855945927357078E-2</v>
      </c>
      <c r="V25" s="11">
        <f t="shared" si="4"/>
        <v>2.8188366378420964E-2</v>
      </c>
    </row>
    <row r="26" spans="1:22" x14ac:dyDescent="0.2">
      <c r="A26" s="6" t="s">
        <v>69</v>
      </c>
      <c r="B26" s="9">
        <v>5759</v>
      </c>
      <c r="C26" s="9">
        <v>9335</v>
      </c>
      <c r="D26" s="9">
        <v>29960</v>
      </c>
      <c r="E26" s="9">
        <v>22396</v>
      </c>
      <c r="F26" s="9">
        <v>4845</v>
      </c>
      <c r="G26" s="9">
        <v>47262</v>
      </c>
      <c r="H26" s="9">
        <v>35319</v>
      </c>
      <c r="I26" s="9">
        <v>670016</v>
      </c>
      <c r="J26" s="9">
        <v>1322499</v>
      </c>
      <c r="K26" s="9">
        <v>7564</v>
      </c>
      <c r="L26" s="9">
        <v>13235</v>
      </c>
      <c r="M26" s="10">
        <f t="shared" si="0"/>
        <v>8.5953171267551826E-3</v>
      </c>
      <c r="N26" s="10">
        <f t="shared" si="1"/>
        <v>1.1289282643996562E-2</v>
      </c>
      <c r="O26" s="10">
        <f t="shared" si="2"/>
        <v>7.2311705989110703E-3</v>
      </c>
      <c r="P26" s="9">
        <v>29960</v>
      </c>
      <c r="Q26" s="9">
        <v>22396</v>
      </c>
      <c r="R26" s="9">
        <v>47262</v>
      </c>
      <c r="S26" s="9">
        <v>35319</v>
      </c>
      <c r="T26" s="10">
        <f t="shared" si="3"/>
        <v>3.3426067437195527E-2</v>
      </c>
      <c r="V26" s="11">
        <f t="shared" si="4"/>
        <v>2.7115770369662812E-2</v>
      </c>
    </row>
    <row r="27" spans="1:22" x14ac:dyDescent="0.2">
      <c r="A27" s="6" t="s">
        <v>70</v>
      </c>
      <c r="B27" s="9">
        <v>5226</v>
      </c>
      <c r="C27" s="9">
        <v>8534</v>
      </c>
      <c r="D27" s="9">
        <v>29131</v>
      </c>
      <c r="E27" s="9">
        <v>21732</v>
      </c>
      <c r="F27" s="9">
        <v>4990</v>
      </c>
      <c r="G27" s="9">
        <v>49220</v>
      </c>
      <c r="H27" s="9">
        <v>37314</v>
      </c>
      <c r="I27" s="9">
        <v>697418</v>
      </c>
      <c r="J27" s="9">
        <v>1356733</v>
      </c>
      <c r="K27" s="9">
        <v>7399</v>
      </c>
      <c r="L27" s="9">
        <v>13193</v>
      </c>
      <c r="M27" s="10">
        <f t="shared" si="0"/>
        <v>7.4933540573945611E-3</v>
      </c>
      <c r="N27" s="10">
        <f t="shared" si="1"/>
        <v>1.0609132543180704E-2</v>
      </c>
      <c r="O27" s="10">
        <f t="shared" si="2"/>
        <v>7.1549630207422233E-3</v>
      </c>
      <c r="P27" s="9">
        <v>29131</v>
      </c>
      <c r="Q27" s="9">
        <v>21732</v>
      </c>
      <c r="R27" s="9">
        <v>49220</v>
      </c>
      <c r="S27" s="9">
        <v>37314</v>
      </c>
      <c r="T27" s="10">
        <f t="shared" si="3"/>
        <v>3.1160652578511021E-2</v>
      </c>
      <c r="V27" s="11">
        <f t="shared" si="4"/>
        <v>2.5257449621317488E-2</v>
      </c>
    </row>
    <row r="28" spans="1:22" x14ac:dyDescent="0.2">
      <c r="A28" s="6" t="s">
        <v>71</v>
      </c>
      <c r="B28" s="9">
        <v>5330</v>
      </c>
      <c r="C28" s="9">
        <v>8670</v>
      </c>
      <c r="D28" s="9">
        <v>28410</v>
      </c>
      <c r="E28" s="9">
        <v>21316</v>
      </c>
      <c r="F28" s="9">
        <v>5217</v>
      </c>
      <c r="G28" s="9">
        <v>48115</v>
      </c>
      <c r="H28" s="9">
        <v>37001</v>
      </c>
      <c r="I28" s="9">
        <v>731043</v>
      </c>
      <c r="J28" s="9">
        <v>1393909</v>
      </c>
      <c r="K28" s="9">
        <v>7094</v>
      </c>
      <c r="L28" s="9">
        <v>12351</v>
      </c>
      <c r="M28" s="10">
        <f t="shared" si="0"/>
        <v>7.2909527893708029E-3</v>
      </c>
      <c r="N28" s="10">
        <f t="shared" si="1"/>
        <v>9.703943543676638E-3</v>
      </c>
      <c r="O28" s="10">
        <f t="shared" si="2"/>
        <v>7.1363791186017786E-3</v>
      </c>
      <c r="P28" s="9">
        <v>28410</v>
      </c>
      <c r="Q28" s="9">
        <v>21316</v>
      </c>
      <c r="R28" s="9">
        <v>48115</v>
      </c>
      <c r="S28" s="9">
        <v>37001</v>
      </c>
      <c r="T28" s="10">
        <f t="shared" si="3"/>
        <v>2.9158339523119706E-2</v>
      </c>
      <c r="V28" s="11">
        <f t="shared" si="4"/>
        <v>2.4131275451649219E-2</v>
      </c>
    </row>
    <row r="29" spans="1:22" x14ac:dyDescent="0.2">
      <c r="A29" s="6" t="s">
        <v>72</v>
      </c>
      <c r="B29" s="9">
        <v>4769</v>
      </c>
      <c r="C29" s="9">
        <v>7559</v>
      </c>
      <c r="D29" s="9">
        <v>26973</v>
      </c>
      <c r="E29" s="9">
        <v>20014</v>
      </c>
      <c r="F29" s="9">
        <v>5401</v>
      </c>
      <c r="G29" s="9">
        <v>46052</v>
      </c>
      <c r="H29" s="9">
        <v>35264</v>
      </c>
      <c r="I29" s="9">
        <v>769888</v>
      </c>
      <c r="J29" s="9">
        <v>1444379</v>
      </c>
      <c r="K29" s="9">
        <v>6959</v>
      </c>
      <c r="L29" s="9">
        <v>11973</v>
      </c>
      <c r="M29" s="10">
        <f t="shared" si="0"/>
        <v>6.194407498233509E-3</v>
      </c>
      <c r="N29" s="10">
        <f t="shared" si="1"/>
        <v>9.0389770979674971E-3</v>
      </c>
      <c r="O29" s="10">
        <f t="shared" si="2"/>
        <v>7.0153061224489796E-3</v>
      </c>
      <c r="P29" s="9">
        <v>26973</v>
      </c>
      <c r="Q29" s="9">
        <v>20014</v>
      </c>
      <c r="R29" s="9">
        <v>46052</v>
      </c>
      <c r="S29" s="9">
        <v>35264</v>
      </c>
      <c r="T29" s="10">
        <f t="shared" si="3"/>
        <v>2.5995989026975353E-2</v>
      </c>
      <c r="V29" s="11">
        <f t="shared" si="4"/>
        <v>2.2248690718649985E-2</v>
      </c>
    </row>
    <row r="30" spans="1:22" x14ac:dyDescent="0.2">
      <c r="A30" s="6" t="s">
        <v>73</v>
      </c>
      <c r="B30" s="9">
        <v>5102</v>
      </c>
      <c r="C30" s="9">
        <v>7903</v>
      </c>
      <c r="D30" s="9">
        <v>30086</v>
      </c>
      <c r="E30" s="9">
        <v>22795</v>
      </c>
      <c r="F30" s="9">
        <v>5562</v>
      </c>
      <c r="G30" s="9">
        <v>50286</v>
      </c>
      <c r="H30" s="9">
        <v>39221</v>
      </c>
      <c r="I30" s="9">
        <v>828650</v>
      </c>
      <c r="J30" s="9">
        <v>1492876</v>
      </c>
      <c r="K30" s="9">
        <v>7291</v>
      </c>
      <c r="L30" s="9">
        <v>12376</v>
      </c>
      <c r="M30" s="10">
        <f t="shared" si="0"/>
        <v>6.1570023532251253E-3</v>
      </c>
      <c r="N30" s="10">
        <f t="shared" si="1"/>
        <v>8.7986484040306519E-3</v>
      </c>
      <c r="O30" s="10">
        <f t="shared" si="2"/>
        <v>6.7121221263500876E-3</v>
      </c>
      <c r="P30" s="9">
        <v>30086</v>
      </c>
      <c r="Q30" s="9">
        <v>22795</v>
      </c>
      <c r="R30" s="9">
        <v>50286</v>
      </c>
      <c r="S30" s="9">
        <v>39221</v>
      </c>
      <c r="T30" s="10">
        <f t="shared" si="3"/>
        <v>2.7508598322572859E-2</v>
      </c>
      <c r="V30" s="11">
        <f t="shared" si="4"/>
        <v>2.1667772883605864E-2</v>
      </c>
    </row>
    <row r="31" spans="1:22" x14ac:dyDescent="0.2">
      <c r="A31" s="6" t="s">
        <v>74</v>
      </c>
      <c r="B31" s="9">
        <v>4573</v>
      </c>
      <c r="C31" s="9">
        <v>7105</v>
      </c>
      <c r="D31" s="9">
        <v>29586</v>
      </c>
      <c r="E31" s="9">
        <v>21861</v>
      </c>
      <c r="F31" s="9">
        <v>5734</v>
      </c>
      <c r="G31" s="9">
        <v>45317</v>
      </c>
      <c r="H31" s="9">
        <v>34326</v>
      </c>
      <c r="I31" s="9">
        <v>876426</v>
      </c>
      <c r="J31" s="9">
        <v>1553843</v>
      </c>
      <c r="K31" s="9">
        <v>7725</v>
      </c>
      <c r="L31" s="9">
        <v>12159</v>
      </c>
      <c r="M31" s="10">
        <f t="shared" si="0"/>
        <v>5.2177822200619338E-3</v>
      </c>
      <c r="N31" s="10">
        <f t="shared" si="1"/>
        <v>8.814206789848773E-3</v>
      </c>
      <c r="O31" s="10">
        <f t="shared" si="2"/>
        <v>6.5424804832353214E-3</v>
      </c>
      <c r="P31" s="9">
        <v>29586</v>
      </c>
      <c r="Q31" s="9">
        <v>21861</v>
      </c>
      <c r="R31" s="9">
        <v>45317</v>
      </c>
      <c r="S31" s="9">
        <v>34326</v>
      </c>
      <c r="T31" s="10">
        <f t="shared" si="3"/>
        <v>2.494334946704E-2</v>
      </c>
      <c r="V31" s="11">
        <f t="shared" si="4"/>
        <v>2.0574469493146029E-2</v>
      </c>
    </row>
    <row r="32" spans="1:22" x14ac:dyDescent="0.2">
      <c r="A32" s="6" t="s">
        <v>75</v>
      </c>
      <c r="B32" s="9">
        <v>4309</v>
      </c>
      <c r="C32" s="9">
        <v>6684</v>
      </c>
      <c r="D32" s="9">
        <v>33157</v>
      </c>
      <c r="E32" s="9">
        <v>24249</v>
      </c>
      <c r="F32" s="9">
        <v>5932</v>
      </c>
      <c r="G32" s="9">
        <v>49845</v>
      </c>
      <c r="H32" s="9">
        <v>36995</v>
      </c>
      <c r="I32" s="9">
        <v>946567</v>
      </c>
      <c r="J32" s="9">
        <v>1634463</v>
      </c>
      <c r="K32" s="9">
        <v>8908</v>
      </c>
      <c r="L32" s="9">
        <v>14135</v>
      </c>
      <c r="M32" s="10">
        <f t="shared" si="0"/>
        <v>4.5522398308836037E-3</v>
      </c>
      <c r="N32" s="10">
        <f t="shared" si="1"/>
        <v>9.4108499451174606E-3</v>
      </c>
      <c r="O32" s="10">
        <f t="shared" si="2"/>
        <v>6.2668569683920951E-3</v>
      </c>
      <c r="P32" s="9">
        <v>33157</v>
      </c>
      <c r="Q32" s="9">
        <v>24249</v>
      </c>
      <c r="R32" s="9">
        <v>49845</v>
      </c>
      <c r="S32" s="9">
        <v>36995</v>
      </c>
      <c r="T32" s="10">
        <f t="shared" si="3"/>
        <v>2.5617837934345904E-2</v>
      </c>
      <c r="V32" s="11">
        <f t="shared" si="4"/>
        <v>2.0229946744393157E-2</v>
      </c>
    </row>
    <row r="33" spans="1:22" x14ac:dyDescent="0.2">
      <c r="A33" s="6" t="s">
        <v>76</v>
      </c>
      <c r="B33" s="9">
        <v>4845</v>
      </c>
      <c r="C33" s="9">
        <v>7283</v>
      </c>
      <c r="D33" s="9">
        <v>33138</v>
      </c>
      <c r="E33" s="9">
        <v>24435</v>
      </c>
      <c r="F33" s="9">
        <v>6128</v>
      </c>
      <c r="G33" s="9">
        <v>51583</v>
      </c>
      <c r="H33" s="9">
        <v>38803</v>
      </c>
      <c r="I33" s="9">
        <v>1020047</v>
      </c>
      <c r="J33" s="9">
        <v>1696764</v>
      </c>
      <c r="K33" s="9">
        <v>8703</v>
      </c>
      <c r="L33" s="9">
        <v>14089</v>
      </c>
      <c r="M33" s="10">
        <f t="shared" si="0"/>
        <v>4.7497811375358193E-3</v>
      </c>
      <c r="N33" s="10">
        <f t="shared" si="1"/>
        <v>8.5319598018522673E-3</v>
      </c>
      <c r="O33" s="10">
        <f t="shared" si="2"/>
        <v>6.0075663180226011E-3</v>
      </c>
      <c r="P33" s="9">
        <v>33138</v>
      </c>
      <c r="Q33" s="9">
        <v>24435</v>
      </c>
      <c r="R33" s="9">
        <v>51583</v>
      </c>
      <c r="S33" s="9">
        <v>38803</v>
      </c>
      <c r="T33" s="10">
        <f t="shared" si="3"/>
        <v>2.3954778554321515E-2</v>
      </c>
      <c r="V33" s="11">
        <f t="shared" si="4"/>
        <v>1.9289307257410689E-2</v>
      </c>
    </row>
    <row r="34" spans="1:22" x14ac:dyDescent="0.2">
      <c r="A34" s="6" t="s">
        <v>77</v>
      </c>
      <c r="B34" s="9">
        <v>4967</v>
      </c>
      <c r="C34" s="9">
        <v>7346</v>
      </c>
      <c r="D34" s="9">
        <v>33374</v>
      </c>
      <c r="E34" s="9">
        <v>23797</v>
      </c>
      <c r="F34" s="9">
        <v>5987</v>
      </c>
      <c r="G34" s="9">
        <v>52612</v>
      </c>
      <c r="H34" s="9">
        <v>38517</v>
      </c>
      <c r="I34" s="9">
        <v>1074477</v>
      </c>
      <c r="J34" s="9">
        <v>1736905</v>
      </c>
      <c r="K34" s="9">
        <v>9577</v>
      </c>
      <c r="L34" s="9">
        <v>15451</v>
      </c>
      <c r="M34" s="10">
        <f t="shared" si="0"/>
        <v>4.6227141204511595E-3</v>
      </c>
      <c r="N34" s="10">
        <f t="shared" si="1"/>
        <v>8.9131735718866022E-3</v>
      </c>
      <c r="O34" s="10">
        <f t="shared" si="2"/>
        <v>5.5720131747817774E-3</v>
      </c>
      <c r="P34" s="9">
        <v>33374</v>
      </c>
      <c r="Q34" s="9">
        <v>23797</v>
      </c>
      <c r="R34" s="9">
        <v>52612</v>
      </c>
      <c r="S34" s="9">
        <v>38517</v>
      </c>
      <c r="T34" s="10">
        <f t="shared" si="3"/>
        <v>2.2147519211672285E-2</v>
      </c>
      <c r="V34" s="11">
        <f t="shared" si="4"/>
        <v>1.910790086711954E-2</v>
      </c>
    </row>
    <row r="35" spans="1:22" x14ac:dyDescent="0.2">
      <c r="A35" s="6" t="s">
        <v>8</v>
      </c>
      <c r="B35" s="9">
        <v>4298</v>
      </c>
      <c r="C35" s="9">
        <v>6181</v>
      </c>
      <c r="D35" s="9">
        <v>34660</v>
      </c>
      <c r="E35" s="9">
        <v>24633</v>
      </c>
      <c r="F35" s="9">
        <v>6159</v>
      </c>
      <c r="G35" s="9">
        <v>57500</v>
      </c>
      <c r="H35" s="9">
        <v>43227</v>
      </c>
      <c r="I35" s="9">
        <v>1144236</v>
      </c>
      <c r="J35" s="9">
        <v>1790408</v>
      </c>
      <c r="K35" s="9">
        <v>10027</v>
      </c>
      <c r="L35" s="9">
        <v>15759</v>
      </c>
      <c r="M35" s="10">
        <f t="shared" si="0"/>
        <v>3.7562181228348E-3</v>
      </c>
      <c r="N35" s="10">
        <f t="shared" si="1"/>
        <v>8.7630523773067799E-3</v>
      </c>
      <c r="O35" s="10">
        <f t="shared" si="2"/>
        <v>5.3826308558723897E-3</v>
      </c>
      <c r="P35" s="9">
        <v>34660</v>
      </c>
      <c r="Q35" s="9">
        <v>24633</v>
      </c>
      <c r="R35" s="9">
        <v>57500</v>
      </c>
      <c r="S35" s="9">
        <v>43227</v>
      </c>
      <c r="T35" s="10">
        <f t="shared" si="3"/>
        <v>2.1527901586735603E-2</v>
      </c>
      <c r="V35" s="11">
        <f t="shared" si="4"/>
        <v>1.790190135601397E-2</v>
      </c>
    </row>
    <row r="36" spans="1:22" x14ac:dyDescent="0.2">
      <c r="A36" s="6" t="s">
        <v>9</v>
      </c>
      <c r="B36" s="9">
        <v>4113</v>
      </c>
      <c r="C36" s="9">
        <v>5677</v>
      </c>
      <c r="D36" s="9">
        <v>39221</v>
      </c>
      <c r="E36" s="9">
        <v>28298</v>
      </c>
      <c r="F36" s="9">
        <v>6452</v>
      </c>
      <c r="G36" s="9">
        <v>59833</v>
      </c>
      <c r="H36" s="9">
        <v>45237</v>
      </c>
      <c r="I36" s="9">
        <v>1211504</v>
      </c>
      <c r="J36" s="9">
        <v>1823776</v>
      </c>
      <c r="K36" s="9">
        <v>10923</v>
      </c>
      <c r="L36" s="9">
        <v>16169</v>
      </c>
      <c r="M36" s="10">
        <f t="shared" si="0"/>
        <v>3.3949537104293508E-3</v>
      </c>
      <c r="N36" s="10">
        <f t="shared" si="1"/>
        <v>9.0160659807974226E-3</v>
      </c>
      <c r="O36" s="10">
        <f t="shared" si="2"/>
        <v>5.3256118015293386E-3</v>
      </c>
      <c r="P36" s="9">
        <v>39221</v>
      </c>
      <c r="Q36" s="9">
        <v>28298</v>
      </c>
      <c r="R36" s="9">
        <v>59833</v>
      </c>
      <c r="S36" s="9">
        <v>45237</v>
      </c>
      <c r="T36" s="10">
        <f t="shared" si="3"/>
        <v>2.3357743763124182E-2</v>
      </c>
      <c r="V36" s="11">
        <f t="shared" si="4"/>
        <v>1.7736631492756109E-2</v>
      </c>
    </row>
    <row r="37" spans="1:22" x14ac:dyDescent="0.2">
      <c r="A37" s="6" t="s">
        <v>10</v>
      </c>
      <c r="B37" s="9">
        <v>6069</v>
      </c>
      <c r="C37" s="9">
        <v>8441</v>
      </c>
      <c r="D37" s="9">
        <v>43207</v>
      </c>
      <c r="E37" s="9">
        <v>32008</v>
      </c>
      <c r="F37" s="9">
        <v>6493</v>
      </c>
      <c r="G37" s="9">
        <v>59262</v>
      </c>
      <c r="H37" s="9">
        <v>44402</v>
      </c>
      <c r="I37" s="9">
        <v>1259537</v>
      </c>
      <c r="J37" s="9">
        <v>1851209</v>
      </c>
      <c r="K37" s="9">
        <v>11199</v>
      </c>
      <c r="L37" s="9">
        <v>16388</v>
      </c>
      <c r="M37" s="10">
        <f t="shared" ref="M37:M53" si="5">B37/I37</f>
        <v>4.8184372511486367E-3</v>
      </c>
      <c r="N37" s="10">
        <f t="shared" ref="N37:N53" si="6">K37/I37</f>
        <v>8.8913624609678003E-3</v>
      </c>
      <c r="O37" s="10">
        <f t="shared" ref="O37:O53" si="7">F37/I37</f>
        <v>5.1550688864241386E-3</v>
      </c>
      <c r="P37" s="9">
        <v>43207</v>
      </c>
      <c r="Q37" s="9">
        <v>32008</v>
      </c>
      <c r="R37" s="9">
        <v>59262</v>
      </c>
      <c r="S37" s="9">
        <v>44402</v>
      </c>
      <c r="T37" s="10">
        <f t="shared" ref="T37:T53" si="8">Q37/I37</f>
        <v>2.5412512693156294E-2</v>
      </c>
      <c r="V37" s="11">
        <f t="shared" si="4"/>
        <v>1.8864868598540575E-2</v>
      </c>
    </row>
    <row r="38" spans="1:22" x14ac:dyDescent="0.2">
      <c r="A38" s="6" t="s">
        <v>11</v>
      </c>
      <c r="B38" s="9">
        <v>7162</v>
      </c>
      <c r="C38" s="9">
        <v>10128</v>
      </c>
      <c r="D38" s="9">
        <v>48048</v>
      </c>
      <c r="E38" s="9">
        <v>35576</v>
      </c>
      <c r="F38" s="9">
        <v>6939</v>
      </c>
      <c r="G38" s="9">
        <v>51959</v>
      </c>
      <c r="H38" s="9">
        <v>36097</v>
      </c>
      <c r="I38" s="9">
        <v>1308904</v>
      </c>
      <c r="J38" s="9">
        <v>1873227</v>
      </c>
      <c r="K38" s="9">
        <v>12472</v>
      </c>
      <c r="L38" s="9">
        <v>17357</v>
      </c>
      <c r="M38" s="10">
        <f t="shared" si="5"/>
        <v>5.4717534670227913E-3</v>
      </c>
      <c r="N38" s="10">
        <f t="shared" si="6"/>
        <v>9.5285826920843697E-3</v>
      </c>
      <c r="O38" s="10">
        <f t="shared" si="7"/>
        <v>5.3013819195296217E-3</v>
      </c>
      <c r="P38" s="9">
        <v>48048</v>
      </c>
      <c r="Q38" s="9">
        <v>35576</v>
      </c>
      <c r="R38" s="9">
        <v>51959</v>
      </c>
      <c r="S38" s="9">
        <v>36097</v>
      </c>
      <c r="T38" s="10">
        <f t="shared" si="8"/>
        <v>2.7179991809941753E-2</v>
      </c>
      <c r="V38" s="11">
        <f t="shared" si="4"/>
        <v>2.0301718078636781E-2</v>
      </c>
    </row>
    <row r="39" spans="1:22" x14ac:dyDescent="0.2">
      <c r="A39" s="6" t="s">
        <v>12</v>
      </c>
      <c r="B39" s="9">
        <v>7812</v>
      </c>
      <c r="C39" s="9">
        <v>10625</v>
      </c>
      <c r="D39" s="9">
        <v>47080</v>
      </c>
      <c r="E39" s="9">
        <v>34705</v>
      </c>
      <c r="F39" s="9">
        <v>7287</v>
      </c>
      <c r="G39" s="9">
        <v>56625</v>
      </c>
      <c r="H39" s="9">
        <v>40622</v>
      </c>
      <c r="I39" s="9">
        <v>1408931</v>
      </c>
      <c r="J39" s="9">
        <v>1967234</v>
      </c>
      <c r="K39" s="9">
        <v>12375</v>
      </c>
      <c r="L39" s="9">
        <v>17155</v>
      </c>
      <c r="M39" s="10">
        <f t="shared" si="5"/>
        <v>5.5446292259876458E-3</v>
      </c>
      <c r="N39" s="10">
        <f t="shared" si="6"/>
        <v>8.783254822273056E-3</v>
      </c>
      <c r="O39" s="10">
        <f t="shared" si="7"/>
        <v>5.1720062941336374E-3</v>
      </c>
      <c r="P39" s="9">
        <v>47080</v>
      </c>
      <c r="Q39" s="9">
        <v>34705</v>
      </c>
      <c r="R39" s="9">
        <v>56625</v>
      </c>
      <c r="S39" s="9">
        <v>40622</v>
      </c>
      <c r="T39" s="10">
        <f t="shared" si="8"/>
        <v>2.463215019046355E-2</v>
      </c>
      <c r="V39" s="11">
        <f t="shared" si="4"/>
        <v>1.9499890342394341E-2</v>
      </c>
    </row>
    <row r="40" spans="1:22" x14ac:dyDescent="0.2">
      <c r="A40" s="6" t="s">
        <v>13</v>
      </c>
      <c r="B40" s="9">
        <v>8618</v>
      </c>
      <c r="C40" s="9">
        <v>11369</v>
      </c>
      <c r="D40" s="9">
        <v>55166</v>
      </c>
      <c r="E40" s="9">
        <v>42540</v>
      </c>
      <c r="F40" s="9">
        <v>7889</v>
      </c>
      <c r="G40" s="9">
        <v>66526</v>
      </c>
      <c r="H40" s="9">
        <v>50247</v>
      </c>
      <c r="I40" s="9">
        <v>1515409</v>
      </c>
      <c r="J40" s="9">
        <v>2059657</v>
      </c>
      <c r="K40" s="9">
        <v>12626</v>
      </c>
      <c r="L40" s="9">
        <v>17168</v>
      </c>
      <c r="M40" s="10">
        <f t="shared" si="5"/>
        <v>5.6869135659086091E-3</v>
      </c>
      <c r="N40" s="10">
        <f t="shared" si="6"/>
        <v>8.3317441034070662E-3</v>
      </c>
      <c r="O40" s="10">
        <f t="shared" si="7"/>
        <v>5.2058553169474376E-3</v>
      </c>
      <c r="P40" s="9">
        <v>55166</v>
      </c>
      <c r="Q40" s="9">
        <v>42540</v>
      </c>
      <c r="R40" s="9">
        <v>66526</v>
      </c>
      <c r="S40" s="9">
        <v>50247</v>
      </c>
      <c r="T40" s="10">
        <f t="shared" si="8"/>
        <v>2.8071629507281533E-2</v>
      </c>
      <c r="V40" s="11">
        <f t="shared" si="4"/>
        <v>1.9224512986263112E-2</v>
      </c>
    </row>
    <row r="41" spans="1:22" x14ac:dyDescent="0.2">
      <c r="A41" s="6" t="s">
        <v>14</v>
      </c>
      <c r="B41" s="9">
        <v>9328</v>
      </c>
      <c r="C41" s="9">
        <v>11823</v>
      </c>
      <c r="D41" s="9">
        <v>61686</v>
      </c>
      <c r="E41" s="9">
        <v>47911</v>
      </c>
      <c r="F41" s="9">
        <v>8589</v>
      </c>
      <c r="G41" s="9">
        <v>63982</v>
      </c>
      <c r="H41" s="9">
        <v>47549</v>
      </c>
      <c r="I41" s="9">
        <v>1662704</v>
      </c>
      <c r="J41" s="9">
        <v>2163752</v>
      </c>
      <c r="K41" s="9">
        <v>13775</v>
      </c>
      <c r="L41" s="9">
        <v>17406</v>
      </c>
      <c r="M41" s="10">
        <f t="shared" si="5"/>
        <v>5.6101386656915485E-3</v>
      </c>
      <c r="N41" s="10">
        <f t="shared" si="6"/>
        <v>8.2846976972449689E-3</v>
      </c>
      <c r="O41" s="10">
        <f t="shared" si="7"/>
        <v>5.1656819253457021E-3</v>
      </c>
      <c r="P41" s="9">
        <v>61686</v>
      </c>
      <c r="Q41" s="9">
        <v>47911</v>
      </c>
      <c r="R41" s="9">
        <v>63982</v>
      </c>
      <c r="S41" s="9">
        <v>47549</v>
      </c>
      <c r="T41" s="10">
        <f t="shared" si="8"/>
        <v>2.8815110807455808E-2</v>
      </c>
      <c r="V41" s="11">
        <f t="shared" si="4"/>
        <v>1.906051828828222E-2</v>
      </c>
    </row>
    <row r="42" spans="1:22" x14ac:dyDescent="0.2">
      <c r="A42" s="6" t="s">
        <v>15</v>
      </c>
      <c r="B42" s="9">
        <v>12211</v>
      </c>
      <c r="C42" s="9">
        <v>14648</v>
      </c>
      <c r="D42" s="9">
        <v>56159</v>
      </c>
      <c r="E42" s="9">
        <v>41882</v>
      </c>
      <c r="F42" s="9">
        <v>9663</v>
      </c>
      <c r="G42" s="9">
        <v>64227</v>
      </c>
      <c r="H42" s="9">
        <v>47400</v>
      </c>
      <c r="I42" s="9">
        <v>1830144</v>
      </c>
      <c r="J42" s="9">
        <v>2287910</v>
      </c>
      <c r="K42" s="9">
        <v>14277</v>
      </c>
      <c r="L42" s="9">
        <v>17895</v>
      </c>
      <c r="M42" s="10">
        <f t="shared" si="5"/>
        <v>6.6721525737865432E-3</v>
      </c>
      <c r="N42" s="10">
        <f t="shared" si="6"/>
        <v>7.8010254930759547E-3</v>
      </c>
      <c r="O42" s="10">
        <f t="shared" si="7"/>
        <v>5.2799124003357111E-3</v>
      </c>
      <c r="P42" s="9">
        <v>56159</v>
      </c>
      <c r="Q42" s="9">
        <v>41882</v>
      </c>
      <c r="R42" s="9">
        <v>64227</v>
      </c>
      <c r="S42" s="9">
        <v>47400</v>
      </c>
      <c r="T42" s="10">
        <f t="shared" si="8"/>
        <v>2.288453804727934E-2</v>
      </c>
      <c r="V42" s="11">
        <f t="shared" si="4"/>
        <v>1.9753090467198208E-2</v>
      </c>
    </row>
    <row r="43" spans="1:22" x14ac:dyDescent="0.2">
      <c r="A43" s="6" t="s">
        <v>16</v>
      </c>
      <c r="B43" s="9">
        <v>14702</v>
      </c>
      <c r="C43" s="9">
        <v>16703</v>
      </c>
      <c r="D43" s="9">
        <v>73032</v>
      </c>
      <c r="E43" s="9">
        <v>56199</v>
      </c>
      <c r="F43" s="9">
        <v>10883</v>
      </c>
      <c r="G43" s="9">
        <v>63408</v>
      </c>
      <c r="H43" s="9">
        <v>45684</v>
      </c>
      <c r="I43" s="9">
        <v>1944983</v>
      </c>
      <c r="J43" s="9">
        <v>2328901</v>
      </c>
      <c r="K43" s="9">
        <v>16833</v>
      </c>
      <c r="L43" s="9">
        <v>18898</v>
      </c>
      <c r="M43" s="10">
        <f t="shared" si="5"/>
        <v>7.5589349624135532E-3</v>
      </c>
      <c r="N43" s="10">
        <f t="shared" si="6"/>
        <v>8.654574358747608E-3</v>
      </c>
      <c r="O43" s="10">
        <f t="shared" si="7"/>
        <v>5.5954216566417294E-3</v>
      </c>
      <c r="P43" s="9">
        <v>73032</v>
      </c>
      <c r="Q43" s="9">
        <v>56199</v>
      </c>
      <c r="R43" s="9">
        <v>63408</v>
      </c>
      <c r="S43" s="9">
        <v>45684</v>
      </c>
      <c r="T43" s="10">
        <f t="shared" si="8"/>
        <v>2.8894339950529129E-2</v>
      </c>
      <c r="V43" s="11">
        <f t="shared" si="4"/>
        <v>2.1808930977802891E-2</v>
      </c>
    </row>
    <row r="44" spans="1:22" x14ac:dyDescent="0.2">
      <c r="A44" s="6" t="s">
        <v>17</v>
      </c>
      <c r="B44" s="9">
        <v>12468</v>
      </c>
      <c r="C44" s="9">
        <v>13937</v>
      </c>
      <c r="D44" s="9">
        <v>67608</v>
      </c>
      <c r="E44" s="9">
        <v>50456</v>
      </c>
      <c r="F44" s="9">
        <v>10567</v>
      </c>
      <c r="G44" s="9">
        <v>60600</v>
      </c>
      <c r="H44" s="9">
        <v>42676</v>
      </c>
      <c r="I44" s="9">
        <v>1963405</v>
      </c>
      <c r="J44" s="9">
        <v>2287912</v>
      </c>
      <c r="K44" s="9">
        <v>17152</v>
      </c>
      <c r="L44" s="9">
        <v>19421</v>
      </c>
      <c r="M44" s="10">
        <f t="shared" si="5"/>
        <v>6.3501926500136247E-3</v>
      </c>
      <c r="N44" s="10">
        <f t="shared" si="6"/>
        <v>8.7358441075580436E-3</v>
      </c>
      <c r="O44" s="10">
        <f t="shared" si="7"/>
        <v>5.3819767190161991E-3</v>
      </c>
      <c r="P44" s="9">
        <v>67608</v>
      </c>
      <c r="Q44" s="9">
        <v>50456</v>
      </c>
      <c r="R44" s="9">
        <v>60600</v>
      </c>
      <c r="S44" s="9">
        <v>42676</v>
      </c>
      <c r="T44" s="10">
        <f t="shared" si="8"/>
        <v>2.5698213053343553E-2</v>
      </c>
      <c r="V44" s="11">
        <f t="shared" si="4"/>
        <v>2.0468013476587867E-2</v>
      </c>
    </row>
    <row r="45" spans="1:22" x14ac:dyDescent="0.2">
      <c r="A45" s="6" t="s">
        <v>18</v>
      </c>
      <c r="B45" s="9">
        <v>14842</v>
      </c>
      <c r="C45" s="9">
        <v>16708</v>
      </c>
      <c r="D45" s="9">
        <v>77041</v>
      </c>
      <c r="E45" s="9">
        <v>58670</v>
      </c>
      <c r="F45" s="9">
        <v>10282</v>
      </c>
      <c r="G45" s="9">
        <v>59277</v>
      </c>
      <c r="H45" s="9">
        <v>41429</v>
      </c>
      <c r="I45" s="9">
        <v>2075344</v>
      </c>
      <c r="J45" s="9">
        <v>2331900</v>
      </c>
      <c r="K45" s="9">
        <v>18371</v>
      </c>
      <c r="L45" s="9">
        <v>19418</v>
      </c>
      <c r="M45" s="10">
        <f t="shared" si="5"/>
        <v>7.1515854720952286E-3</v>
      </c>
      <c r="N45" s="10">
        <f t="shared" si="6"/>
        <v>8.8520264592279636E-3</v>
      </c>
      <c r="O45" s="10">
        <f t="shared" si="7"/>
        <v>4.9543593736749185E-3</v>
      </c>
      <c r="P45" s="9">
        <v>77041</v>
      </c>
      <c r="Q45" s="9">
        <v>58670</v>
      </c>
      <c r="R45" s="9">
        <v>59277</v>
      </c>
      <c r="S45" s="9">
        <v>41429</v>
      </c>
      <c r="T45" s="10">
        <f t="shared" si="8"/>
        <v>2.8270012104017455E-2</v>
      </c>
      <c r="V45" s="11">
        <f t="shared" si="4"/>
        <v>2.0957971304998112E-2</v>
      </c>
    </row>
    <row r="46" spans="1:22" x14ac:dyDescent="0.2">
      <c r="A46" s="6" t="s">
        <v>19</v>
      </c>
      <c r="B46" s="9">
        <v>16638</v>
      </c>
      <c r="C46" s="9">
        <v>18093</v>
      </c>
      <c r="D46" s="9">
        <v>72334</v>
      </c>
      <c r="E46" s="9">
        <v>55652</v>
      </c>
      <c r="F46" s="9">
        <v>11074</v>
      </c>
      <c r="G46" s="9">
        <v>58188</v>
      </c>
      <c r="H46" s="9">
        <v>41787</v>
      </c>
      <c r="I46" s="9">
        <v>2158545</v>
      </c>
      <c r="J46" s="9">
        <v>2376566</v>
      </c>
      <c r="K46" s="9">
        <v>16682</v>
      </c>
      <c r="L46" s="9">
        <v>17386</v>
      </c>
      <c r="M46" s="10">
        <f t="shared" si="5"/>
        <v>7.7079699519815434E-3</v>
      </c>
      <c r="N46" s="10">
        <f t="shared" si="6"/>
        <v>7.7283540533090575E-3</v>
      </c>
      <c r="O46" s="10">
        <f t="shared" si="7"/>
        <v>5.1303076841112882E-3</v>
      </c>
      <c r="P46" s="9">
        <v>72334</v>
      </c>
      <c r="Q46" s="9">
        <v>55652</v>
      </c>
      <c r="R46" s="9">
        <v>58188</v>
      </c>
      <c r="S46" s="9">
        <v>41787</v>
      </c>
      <c r="T46" s="10">
        <f t="shared" si="8"/>
        <v>2.5782181979064601E-2</v>
      </c>
      <c r="V46" s="11">
        <f t="shared" si="4"/>
        <v>2.0566631689401888E-2</v>
      </c>
    </row>
    <row r="47" spans="1:22" x14ac:dyDescent="0.2">
      <c r="A47" s="6" t="s">
        <v>20</v>
      </c>
      <c r="B47" s="9">
        <v>18461</v>
      </c>
      <c r="C47" s="9">
        <v>19588</v>
      </c>
      <c r="D47" s="9">
        <v>69893</v>
      </c>
      <c r="E47" s="9">
        <v>53846</v>
      </c>
      <c r="F47" s="9">
        <v>11958</v>
      </c>
      <c r="G47" s="9">
        <v>65437</v>
      </c>
      <c r="H47" s="9">
        <v>49133</v>
      </c>
      <c r="I47" s="9">
        <v>2294240</v>
      </c>
      <c r="J47" s="9">
        <v>2464781</v>
      </c>
      <c r="K47" s="9">
        <v>16047</v>
      </c>
      <c r="L47" s="9">
        <v>16582</v>
      </c>
      <c r="M47" s="10">
        <f t="shared" si="5"/>
        <v>8.0466734081874602E-3</v>
      </c>
      <c r="N47" s="10">
        <f t="shared" si="6"/>
        <v>6.9944731152800053E-3</v>
      </c>
      <c r="O47" s="10">
        <f t="shared" si="7"/>
        <v>5.2121835553385872E-3</v>
      </c>
      <c r="P47" s="9">
        <v>69893</v>
      </c>
      <c r="Q47" s="9">
        <v>53846</v>
      </c>
      <c r="R47" s="9">
        <v>65437</v>
      </c>
      <c r="S47" s="9">
        <v>49133</v>
      </c>
      <c r="T47" s="10">
        <f t="shared" si="8"/>
        <v>2.3470081595648232E-2</v>
      </c>
      <c r="V47" s="11">
        <f t="shared" si="4"/>
        <v>2.0253330078806052E-2</v>
      </c>
    </row>
    <row r="48" spans="1:22" x14ac:dyDescent="0.2">
      <c r="A48" s="6" t="s">
        <v>21</v>
      </c>
      <c r="B48" s="9">
        <v>19779</v>
      </c>
      <c r="C48" s="9">
        <v>21226</v>
      </c>
      <c r="D48" s="9">
        <v>72089</v>
      </c>
      <c r="E48" s="9">
        <v>56451</v>
      </c>
      <c r="F48" s="9">
        <v>12544</v>
      </c>
      <c r="G48" s="9">
        <v>63770</v>
      </c>
      <c r="H48" s="9">
        <v>48166</v>
      </c>
      <c r="I48" s="9">
        <v>2418891</v>
      </c>
      <c r="J48" s="9">
        <v>2521563</v>
      </c>
      <c r="K48" s="9">
        <v>15638</v>
      </c>
      <c r="L48" s="9">
        <v>15837</v>
      </c>
      <c r="M48" s="10">
        <f t="shared" si="5"/>
        <v>8.1768876729046494E-3</v>
      </c>
      <c r="N48" s="10">
        <f t="shared" si="6"/>
        <v>6.4649461261379699E-3</v>
      </c>
      <c r="O48" s="10">
        <f t="shared" si="7"/>
        <v>5.1858475640283088E-3</v>
      </c>
      <c r="P48" s="9">
        <v>72089</v>
      </c>
      <c r="Q48" s="9">
        <v>56451</v>
      </c>
      <c r="R48" s="9">
        <v>63770</v>
      </c>
      <c r="S48" s="9">
        <v>48166</v>
      </c>
      <c r="T48" s="10">
        <f t="shared" si="8"/>
        <v>2.3337554275905777E-2</v>
      </c>
      <c r="V48" s="11">
        <f t="shared" si="4"/>
        <v>1.9827681363070927E-2</v>
      </c>
    </row>
    <row r="49" spans="1:22" x14ac:dyDescent="0.2">
      <c r="A49" s="6" t="s">
        <v>22</v>
      </c>
      <c r="B49" s="9">
        <v>21691</v>
      </c>
      <c r="C49" s="9">
        <v>22623</v>
      </c>
      <c r="D49" s="9">
        <v>71465</v>
      </c>
      <c r="E49" s="9">
        <v>55823</v>
      </c>
      <c r="F49" s="9">
        <v>13375</v>
      </c>
      <c r="G49" s="9">
        <v>66940</v>
      </c>
      <c r="H49" s="9">
        <v>51612</v>
      </c>
      <c r="I49" s="9">
        <v>2533745</v>
      </c>
      <c r="J49" s="9">
        <v>2577767</v>
      </c>
      <c r="K49" s="9">
        <v>15642</v>
      </c>
      <c r="L49" s="9">
        <v>15375</v>
      </c>
      <c r="M49" s="10">
        <f t="shared" si="5"/>
        <v>8.5608457046782525E-3</v>
      </c>
      <c r="N49" s="10">
        <f t="shared" si="6"/>
        <v>6.1734704952550474E-3</v>
      </c>
      <c r="O49" s="10">
        <f t="shared" si="7"/>
        <v>5.2787474666945566E-3</v>
      </c>
      <c r="P49" s="9">
        <v>71465</v>
      </c>
      <c r="Q49" s="9">
        <v>55823</v>
      </c>
      <c r="R49" s="9">
        <v>66940</v>
      </c>
      <c r="S49" s="9">
        <v>51612</v>
      </c>
      <c r="T49" s="10">
        <f t="shared" si="8"/>
        <v>2.2031814566974971E-2</v>
      </c>
      <c r="V49" s="11">
        <f t="shared" si="4"/>
        <v>2.0013063666627855E-2</v>
      </c>
    </row>
    <row r="50" spans="1:22" x14ac:dyDescent="0.2">
      <c r="A50" s="6" t="s">
        <v>23</v>
      </c>
      <c r="B50" s="9">
        <v>22179</v>
      </c>
      <c r="C50" s="9">
        <v>22179</v>
      </c>
      <c r="D50" s="9">
        <v>68118</v>
      </c>
      <c r="E50" s="9">
        <v>53297</v>
      </c>
      <c r="F50" s="9">
        <v>14135</v>
      </c>
      <c r="G50" s="9">
        <v>68118</v>
      </c>
      <c r="H50" s="9">
        <v>53297</v>
      </c>
      <c r="I50" s="9">
        <v>2614084</v>
      </c>
      <c r="J50" s="9">
        <v>2614084</v>
      </c>
      <c r="K50" s="9">
        <v>14821</v>
      </c>
      <c r="L50" s="9">
        <v>14821</v>
      </c>
      <c r="M50" s="10">
        <f t="shared" si="5"/>
        <v>8.4844251370652206E-3</v>
      </c>
      <c r="N50" s="10">
        <f t="shared" si="6"/>
        <v>5.669672435927843E-3</v>
      </c>
      <c r="O50" s="10">
        <f t="shared" si="7"/>
        <v>5.4072478160609987E-3</v>
      </c>
      <c r="P50" s="9">
        <v>68118</v>
      </c>
      <c r="Q50" s="9">
        <v>53297</v>
      </c>
      <c r="R50" s="9">
        <v>68118</v>
      </c>
      <c r="S50" s="9">
        <v>53297</v>
      </c>
      <c r="T50" s="10">
        <f t="shared" si="8"/>
        <v>2.0388403739130034E-2</v>
      </c>
      <c r="V50" s="11">
        <f t="shared" si="4"/>
        <v>1.9561345389054061E-2</v>
      </c>
    </row>
    <row r="51" spans="1:22" x14ac:dyDescent="0.2">
      <c r="A51" s="6" t="s">
        <v>24</v>
      </c>
      <c r="B51" s="9">
        <v>26185</v>
      </c>
      <c r="C51" s="9">
        <v>25557</v>
      </c>
      <c r="D51" s="9">
        <v>77517</v>
      </c>
      <c r="E51" s="9">
        <v>60681</v>
      </c>
      <c r="F51" s="9">
        <v>14744</v>
      </c>
      <c r="G51" s="9">
        <v>70270</v>
      </c>
      <c r="H51" s="9">
        <v>53893</v>
      </c>
      <c r="I51" s="9">
        <v>2691604</v>
      </c>
      <c r="J51" s="9">
        <v>2637521</v>
      </c>
      <c r="K51" s="9">
        <v>16836</v>
      </c>
      <c r="L51" s="9">
        <v>16377</v>
      </c>
      <c r="M51" s="10">
        <f t="shared" si="5"/>
        <v>9.7283998686285202E-3</v>
      </c>
      <c r="N51" s="10">
        <f t="shared" si="6"/>
        <v>6.2550063085060059E-3</v>
      </c>
      <c r="O51" s="10">
        <f t="shared" si="7"/>
        <v>5.4777745909130766E-3</v>
      </c>
      <c r="P51" s="9">
        <v>77517</v>
      </c>
      <c r="Q51" s="9">
        <v>60681</v>
      </c>
      <c r="R51" s="9">
        <v>70270</v>
      </c>
      <c r="S51" s="9">
        <v>53893</v>
      </c>
      <c r="T51" s="10">
        <f t="shared" si="8"/>
        <v>2.2544549644004097E-2</v>
      </c>
      <c r="V51" s="11">
        <f t="shared" si="4"/>
        <v>2.1461180768047605E-2</v>
      </c>
    </row>
    <row r="52" spans="1:22" x14ac:dyDescent="0.2">
      <c r="A52" s="6" t="s">
        <v>25</v>
      </c>
      <c r="B52" s="9">
        <v>28878</v>
      </c>
      <c r="C52" s="9">
        <v>27621</v>
      </c>
      <c r="D52" s="9">
        <v>81700</v>
      </c>
      <c r="E52" s="9">
        <v>64646</v>
      </c>
      <c r="F52" s="9">
        <v>15228</v>
      </c>
      <c r="G52" s="9">
        <v>70761</v>
      </c>
      <c r="H52" s="9">
        <v>54364</v>
      </c>
      <c r="I52" s="9">
        <v>2792034</v>
      </c>
      <c r="J52" s="9">
        <v>2689897</v>
      </c>
      <c r="K52" s="9">
        <v>17054</v>
      </c>
      <c r="L52" s="9">
        <v>16389</v>
      </c>
      <c r="M52" s="10">
        <f t="shared" si="5"/>
        <v>1.0342997255764078E-2</v>
      </c>
      <c r="N52" s="10">
        <f t="shared" si="6"/>
        <v>6.1080918069049304E-3</v>
      </c>
      <c r="O52" s="10">
        <f t="shared" si="7"/>
        <v>5.4540883098128465E-3</v>
      </c>
      <c r="P52" s="9">
        <v>81700</v>
      </c>
      <c r="Q52" s="9">
        <v>64646</v>
      </c>
      <c r="R52" s="9">
        <v>70761</v>
      </c>
      <c r="S52" s="9">
        <v>54364</v>
      </c>
      <c r="T52" s="10">
        <f t="shared" si="8"/>
        <v>2.3153729503294015E-2</v>
      </c>
      <c r="V52" s="11">
        <f t="shared" si="4"/>
        <v>2.1905177372481856E-2</v>
      </c>
    </row>
    <row r="53" spans="1:22" x14ac:dyDescent="0.2">
      <c r="A53" s="6" t="s">
        <v>26</v>
      </c>
      <c r="B53" s="9">
        <v>35881</v>
      </c>
      <c r="C53" s="9">
        <v>33531</v>
      </c>
      <c r="D53" s="9">
        <v>102980</v>
      </c>
      <c r="E53" s="9">
        <v>84374</v>
      </c>
      <c r="F53" s="9">
        <v>15851</v>
      </c>
      <c r="G53" s="9">
        <v>69901</v>
      </c>
      <c r="H53" s="9">
        <v>53609</v>
      </c>
      <c r="I53" s="9">
        <v>2906871</v>
      </c>
      <c r="J53" s="9">
        <v>2748987</v>
      </c>
      <c r="K53" s="9">
        <v>18607</v>
      </c>
      <c r="L53" s="9">
        <v>16297</v>
      </c>
      <c r="M53" s="10">
        <f t="shared" si="5"/>
        <v>1.2343513007629165E-2</v>
      </c>
      <c r="N53" s="10">
        <f t="shared" si="6"/>
        <v>6.401040844261751E-3</v>
      </c>
      <c r="O53" s="10">
        <f t="shared" si="7"/>
        <v>5.4529423562311502E-3</v>
      </c>
      <c r="P53" s="9">
        <v>102980</v>
      </c>
      <c r="Q53" s="9">
        <v>84374</v>
      </c>
      <c r="R53" s="9">
        <v>69901</v>
      </c>
      <c r="S53" s="9">
        <v>53609</v>
      </c>
      <c r="T53" s="10">
        <f t="shared" si="8"/>
        <v>2.9025711839293866E-2</v>
      </c>
      <c r="V53" s="11">
        <f t="shared" si="4"/>
        <v>2.4197496208122067E-2</v>
      </c>
    </row>
    <row r="55" spans="1:22" ht="272" x14ac:dyDescent="0.2">
      <c r="A55" s="7" t="s">
        <v>78</v>
      </c>
    </row>
    <row r="56" spans="1:22" ht="96" x14ac:dyDescent="0.2">
      <c r="A56" s="7" t="s">
        <v>79</v>
      </c>
    </row>
    <row r="58" spans="1:22" x14ac:dyDescent="0.2">
      <c r="A58" s="5" t="s">
        <v>80</v>
      </c>
      <c r="L58" s="6" t="s">
        <v>284</v>
      </c>
    </row>
    <row r="59" spans="1:22" x14ac:dyDescent="0.2">
      <c r="A59" s="5" t="s">
        <v>81</v>
      </c>
    </row>
    <row r="60" spans="1:22" x14ac:dyDescent="0.2">
      <c r="A60" s="5" t="s">
        <v>82</v>
      </c>
    </row>
    <row r="61" spans="1:22" x14ac:dyDescent="0.2">
      <c r="A61" s="5" t="s">
        <v>83</v>
      </c>
    </row>
    <row r="62" spans="1:22" x14ac:dyDescent="0.2">
      <c r="A62" s="5" t="s">
        <v>82</v>
      </c>
    </row>
    <row r="63" spans="1:22" x14ac:dyDescent="0.2">
      <c r="A63" s="5" t="s">
        <v>84</v>
      </c>
    </row>
    <row r="64" spans="1:22" x14ac:dyDescent="0.2">
      <c r="A64" s="5" t="s">
        <v>82</v>
      </c>
    </row>
    <row r="66" spans="1:1" x14ac:dyDescent="0.2">
      <c r="A66" s="5" t="s">
        <v>85</v>
      </c>
    </row>
    <row r="67" spans="1:1" x14ac:dyDescent="0.2">
      <c r="A67" s="5" t="s">
        <v>86</v>
      </c>
    </row>
    <row r="69" spans="1:1" x14ac:dyDescent="0.2">
      <c r="A69" s="5" t="s">
        <v>87</v>
      </c>
    </row>
    <row r="70" spans="1:1" x14ac:dyDescent="0.2">
      <c r="A70" s="5" t="s">
        <v>81</v>
      </c>
    </row>
    <row r="71" spans="1:1" x14ac:dyDescent="0.2">
      <c r="A71" s="5" t="s">
        <v>88</v>
      </c>
    </row>
    <row r="72" spans="1:1" x14ac:dyDescent="0.2">
      <c r="A72" s="5" t="s">
        <v>89</v>
      </c>
    </row>
    <row r="73" spans="1:1" x14ac:dyDescent="0.2">
      <c r="A73" s="5" t="s">
        <v>90</v>
      </c>
    </row>
    <row r="75" spans="1:1" x14ac:dyDescent="0.2">
      <c r="A75" s="5" t="s">
        <v>91</v>
      </c>
    </row>
    <row r="76" spans="1:1" x14ac:dyDescent="0.2">
      <c r="A76" s="5" t="s">
        <v>92</v>
      </c>
    </row>
    <row r="77" spans="1:1" x14ac:dyDescent="0.2">
      <c r="A77" s="5" t="s">
        <v>93</v>
      </c>
    </row>
    <row r="81" spans="1:11" x14ac:dyDescent="0.2">
      <c r="A81" s="5" t="s">
        <v>94</v>
      </c>
      <c r="H81" s="86" t="s">
        <v>175</v>
      </c>
      <c r="I81" s="86" t="s">
        <v>175</v>
      </c>
      <c r="J81" s="86" t="s">
        <v>175</v>
      </c>
      <c r="K81" s="86" t="s">
        <v>175</v>
      </c>
    </row>
    <row r="82" spans="1:11" x14ac:dyDescent="0.2">
      <c r="H82" s="86" t="s">
        <v>162</v>
      </c>
      <c r="I82" s="86">
        <v>2018</v>
      </c>
      <c r="J82" s="86" t="s">
        <v>176</v>
      </c>
      <c r="K82" t="s">
        <v>163</v>
      </c>
    </row>
    <row r="83" spans="1:11" x14ac:dyDescent="0.2">
      <c r="A83" s="5" t="s">
        <v>95</v>
      </c>
      <c r="H83" s="86" t="s">
        <v>162</v>
      </c>
      <c r="I83" s="86">
        <v>2018</v>
      </c>
      <c r="J83" s="86" t="s">
        <v>176</v>
      </c>
      <c r="K83" t="s">
        <v>177</v>
      </c>
    </row>
    <row r="84" spans="1:11" x14ac:dyDescent="0.2">
      <c r="A84" s="5" t="s">
        <v>81</v>
      </c>
      <c r="H84" t="s">
        <v>178</v>
      </c>
      <c r="I84">
        <v>147057</v>
      </c>
      <c r="J84">
        <v>100</v>
      </c>
      <c r="K84">
        <v>-1.6</v>
      </c>
    </row>
    <row r="85" spans="1:11" x14ac:dyDescent="0.2">
      <c r="A85" s="5" t="s">
        <v>96</v>
      </c>
      <c r="H85" t="s">
        <v>179</v>
      </c>
      <c r="I85">
        <v>139704</v>
      </c>
      <c r="J85">
        <v>95</v>
      </c>
      <c r="K85">
        <v>-2.4</v>
      </c>
    </row>
    <row r="86" spans="1:11" x14ac:dyDescent="0.2">
      <c r="A86" s="5" t="s">
        <v>83</v>
      </c>
      <c r="H86" t="s">
        <v>180</v>
      </c>
      <c r="I86">
        <v>3476</v>
      </c>
      <c r="J86">
        <v>2.4</v>
      </c>
      <c r="K86">
        <v>1.2</v>
      </c>
    </row>
    <row r="87" spans="1:11" x14ac:dyDescent="0.2">
      <c r="A87" s="5" t="s">
        <v>96</v>
      </c>
      <c r="H87" t="s">
        <v>181</v>
      </c>
      <c r="I87">
        <v>3877</v>
      </c>
      <c r="J87">
        <v>2.6</v>
      </c>
      <c r="K87">
        <v>35.799999999999997</v>
      </c>
    </row>
    <row r="88" spans="1:11" x14ac:dyDescent="0.2">
      <c r="A88" s="5" t="s">
        <v>84</v>
      </c>
      <c r="H88"/>
      <c r="I88" t="s">
        <v>162</v>
      </c>
      <c r="J88" t="s">
        <v>162</v>
      </c>
      <c r="K88" t="s">
        <v>162</v>
      </c>
    </row>
    <row r="89" spans="1:11" x14ac:dyDescent="0.2">
      <c r="A89" s="5" t="s">
        <v>96</v>
      </c>
      <c r="H89" t="s">
        <v>182</v>
      </c>
      <c r="I89">
        <v>8340</v>
      </c>
      <c r="J89" t="s">
        <v>162</v>
      </c>
      <c r="K89">
        <v>36.5</v>
      </c>
    </row>
    <row r="90" spans="1:11" x14ac:dyDescent="0.2">
      <c r="A90" s="5" t="s">
        <v>97</v>
      </c>
      <c r="H90" t="s">
        <v>183</v>
      </c>
      <c r="I90">
        <v>18489</v>
      </c>
      <c r="J90" t="s">
        <v>162</v>
      </c>
      <c r="K90">
        <v>-13.1</v>
      </c>
    </row>
    <row r="91" spans="1:11" x14ac:dyDescent="0.2">
      <c r="A91" s="5" t="s">
        <v>81</v>
      </c>
      <c r="H91"/>
      <c r="I91" t="s">
        <v>162</v>
      </c>
      <c r="J91" t="s">
        <v>162</v>
      </c>
      <c r="K91" t="s">
        <v>162</v>
      </c>
    </row>
    <row r="92" spans="1:11" x14ac:dyDescent="0.2">
      <c r="A92" s="5" t="s">
        <v>98</v>
      </c>
      <c r="H92" t="s">
        <v>184</v>
      </c>
      <c r="I92">
        <v>136908</v>
      </c>
      <c r="J92" t="s">
        <v>162</v>
      </c>
      <c r="K92">
        <v>2</v>
      </c>
    </row>
    <row r="93" spans="1:11" x14ac:dyDescent="0.2">
      <c r="A93" s="5" t="s">
        <v>83</v>
      </c>
      <c r="H93" t="s">
        <v>185</v>
      </c>
      <c r="I93">
        <v>1796</v>
      </c>
      <c r="J93" t="s">
        <v>162</v>
      </c>
      <c r="K93">
        <v>0.7</v>
      </c>
    </row>
    <row r="94" spans="1:11" x14ac:dyDescent="0.2">
      <c r="A94" s="5" t="s">
        <v>98</v>
      </c>
      <c r="H94" t="s">
        <v>186</v>
      </c>
      <c r="I94">
        <v>7564</v>
      </c>
      <c r="J94" t="s">
        <v>162</v>
      </c>
      <c r="K94">
        <v>-0.8</v>
      </c>
    </row>
    <row r="95" spans="1:11" x14ac:dyDescent="0.2">
      <c r="A95" s="5" t="s">
        <v>84</v>
      </c>
      <c r="H95" t="s">
        <v>187</v>
      </c>
      <c r="I95">
        <v>127548</v>
      </c>
      <c r="J95">
        <v>100</v>
      </c>
      <c r="K95">
        <v>2.2000000000000002</v>
      </c>
    </row>
    <row r="96" spans="1:11" x14ac:dyDescent="0.2">
      <c r="A96" s="5" t="s">
        <v>98</v>
      </c>
      <c r="H96" t="s">
        <v>188</v>
      </c>
      <c r="I96">
        <v>57224</v>
      </c>
      <c r="J96">
        <v>44.9</v>
      </c>
      <c r="K96">
        <v>3.2</v>
      </c>
    </row>
    <row r="97" spans="1:11" x14ac:dyDescent="0.2">
      <c r="H97" t="s">
        <v>189</v>
      </c>
      <c r="I97">
        <v>27135</v>
      </c>
      <c r="J97">
        <v>21.3</v>
      </c>
      <c r="K97">
        <v>2.2999999999999998</v>
      </c>
    </row>
    <row r="98" spans="1:11" x14ac:dyDescent="0.2">
      <c r="A98" s="5" t="s">
        <v>99</v>
      </c>
      <c r="H98" t="s">
        <v>190</v>
      </c>
      <c r="I98">
        <v>43190</v>
      </c>
      <c r="J98">
        <v>33.9</v>
      </c>
      <c r="K98">
        <v>0.8</v>
      </c>
    </row>
    <row r="99" spans="1:11" x14ac:dyDescent="0.2">
      <c r="A99" s="5" t="s">
        <v>100</v>
      </c>
      <c r="H99"/>
      <c r="I99"/>
      <c r="J99"/>
      <c r="K99"/>
    </row>
    <row r="100" spans="1:11" x14ac:dyDescent="0.2">
      <c r="A100" s="5" t="s">
        <v>101</v>
      </c>
      <c r="H100" t="s">
        <v>165</v>
      </c>
      <c r="I100"/>
      <c r="J100"/>
      <c r="K100"/>
    </row>
    <row r="101" spans="1:11" x14ac:dyDescent="0.2">
      <c r="A101" s="5" t="s">
        <v>32</v>
      </c>
    </row>
    <row r="102" spans="1:11" x14ac:dyDescent="0.2">
      <c r="A102" s="5" t="s">
        <v>102</v>
      </c>
    </row>
    <row r="103" spans="1:11" x14ac:dyDescent="0.2">
      <c r="A103" s="5" t="s">
        <v>33</v>
      </c>
    </row>
    <row r="104" spans="1:11" x14ac:dyDescent="0.2">
      <c r="A104" s="5" t="s">
        <v>101</v>
      </c>
    </row>
    <row r="107" spans="1:11" x14ac:dyDescent="0.2">
      <c r="A107" s="5" t="s">
        <v>81</v>
      </c>
    </row>
    <row r="108" spans="1:11" x14ac:dyDescent="0.2">
      <c r="A108" s="5" t="s">
        <v>103</v>
      </c>
    </row>
    <row r="109" spans="1:11" x14ac:dyDescent="0.2">
      <c r="A109" s="5" t="s">
        <v>83</v>
      </c>
    </row>
    <row r="110" spans="1:11" x14ac:dyDescent="0.2">
      <c r="A110" s="5" t="s">
        <v>103</v>
      </c>
    </row>
    <row r="111" spans="1:11" x14ac:dyDescent="0.2">
      <c r="A111" s="5" t="s">
        <v>84</v>
      </c>
    </row>
    <row r="112" spans="1:11" x14ac:dyDescent="0.2">
      <c r="A112" s="5" t="s">
        <v>103</v>
      </c>
    </row>
    <row r="117" spans="1:1" x14ac:dyDescent="0.2">
      <c r="A117" s="5" t="s">
        <v>104</v>
      </c>
    </row>
    <row r="118" spans="1:1" x14ac:dyDescent="0.2">
      <c r="A118" s="5" t="s">
        <v>105</v>
      </c>
    </row>
    <row r="120" spans="1:1" x14ac:dyDescent="0.2">
      <c r="A120" s="5" t="s">
        <v>106</v>
      </c>
    </row>
    <row r="121" spans="1:1" x14ac:dyDescent="0.2">
      <c r="A121" s="5" t="s">
        <v>107</v>
      </c>
    </row>
  </sheetData>
  <mergeCells count="4">
    <mergeCell ref="H81:K81"/>
    <mergeCell ref="H82:H83"/>
    <mergeCell ref="I82:I83"/>
    <mergeCell ref="J82:J83"/>
  </mergeCells>
  <pageMargins left="0.75" right="0.75" top="0.75" bottom="0.5" header="0.5" footer="0.7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BAA1-21DD-48FD-BBEE-6D93344B3D2D}">
  <dimension ref="B2:X96"/>
  <sheetViews>
    <sheetView topLeftCell="E32" workbookViewId="0">
      <selection activeCell="N34" sqref="N34"/>
    </sheetView>
  </sheetViews>
  <sheetFormatPr baseColWidth="10" defaultRowHeight="15" x14ac:dyDescent="0.2"/>
  <sheetData>
    <row r="2" spans="2:12" x14ac:dyDescent="0.2">
      <c r="C2" s="87" t="s">
        <v>0</v>
      </c>
      <c r="D2" s="87"/>
      <c r="E2" s="87" t="s">
        <v>1</v>
      </c>
      <c r="F2" s="87"/>
      <c r="G2" s="87" t="s">
        <v>2</v>
      </c>
      <c r="H2" s="87"/>
      <c r="I2" s="87" t="s">
        <v>3</v>
      </c>
      <c r="J2" s="87"/>
      <c r="K2" s="88" t="s">
        <v>4</v>
      </c>
      <c r="L2" s="87"/>
    </row>
    <row r="3" spans="2:12" x14ac:dyDescent="0.2">
      <c r="C3" t="s">
        <v>5</v>
      </c>
      <c r="D3" t="s">
        <v>6</v>
      </c>
      <c r="E3" t="s">
        <v>7</v>
      </c>
      <c r="F3" t="s">
        <v>6</v>
      </c>
      <c r="G3" t="s">
        <v>7</v>
      </c>
      <c r="H3" t="s">
        <v>6</v>
      </c>
      <c r="I3" t="s">
        <v>7</v>
      </c>
      <c r="J3" t="s">
        <v>6</v>
      </c>
      <c r="K3" t="s">
        <v>7</v>
      </c>
      <c r="L3" t="s">
        <v>6</v>
      </c>
    </row>
    <row r="4" spans="2:12" x14ac:dyDescent="0.2">
      <c r="B4" t="s">
        <v>8</v>
      </c>
      <c r="C4" s="1">
        <v>54718</v>
      </c>
      <c r="D4" s="1">
        <v>23335</v>
      </c>
      <c r="E4" s="1">
        <v>27719</v>
      </c>
      <c r="F4" s="1">
        <v>13705</v>
      </c>
      <c r="G4" s="1">
        <v>11905</v>
      </c>
      <c r="H4" s="1">
        <v>1766</v>
      </c>
      <c r="I4" s="1">
        <v>14916</v>
      </c>
      <c r="J4" s="1">
        <v>7728</v>
      </c>
      <c r="K4" s="1">
        <v>1</v>
      </c>
      <c r="L4" s="1">
        <v>5.9</v>
      </c>
    </row>
    <row r="5" spans="2:12" x14ac:dyDescent="0.2">
      <c r="B5" t="s">
        <v>9</v>
      </c>
      <c r="C5" s="1">
        <v>69168</v>
      </c>
      <c r="D5" s="1">
        <v>29743</v>
      </c>
      <c r="E5" s="1">
        <v>32666</v>
      </c>
      <c r="F5" s="1">
        <v>19568</v>
      </c>
      <c r="G5" s="1">
        <v>15730</v>
      </c>
      <c r="H5" s="1">
        <v>1336</v>
      </c>
      <c r="I5" s="1">
        <v>20358</v>
      </c>
      <c r="J5" s="1">
        <v>8626</v>
      </c>
      <c r="K5" s="1">
        <v>69</v>
      </c>
      <c r="L5" s="1">
        <v>20.3</v>
      </c>
    </row>
    <row r="6" spans="2:12" x14ac:dyDescent="0.2">
      <c r="B6" t="s">
        <v>10</v>
      </c>
      <c r="C6" s="1">
        <v>71971</v>
      </c>
      <c r="D6" s="1">
        <v>31202</v>
      </c>
      <c r="E6" s="1">
        <v>29411</v>
      </c>
      <c r="F6" s="1">
        <v>17602</v>
      </c>
      <c r="G6" s="1">
        <v>19501</v>
      </c>
      <c r="H6" s="1">
        <v>3077</v>
      </c>
      <c r="I6" s="1">
        <v>22710</v>
      </c>
      <c r="J6" s="1">
        <v>10332</v>
      </c>
      <c r="K6" s="1">
        <v>64</v>
      </c>
      <c r="L6" s="1">
        <v>52.6</v>
      </c>
    </row>
    <row r="7" spans="2:12" x14ac:dyDescent="0.2">
      <c r="B7" t="s">
        <v>11</v>
      </c>
      <c r="C7" s="1">
        <v>86193</v>
      </c>
      <c r="D7" s="1">
        <v>31251</v>
      </c>
      <c r="E7" s="1">
        <v>31366</v>
      </c>
      <c r="F7" s="1">
        <v>17901</v>
      </c>
      <c r="G7" s="1">
        <v>29554</v>
      </c>
      <c r="H7" s="1">
        <v>4010</v>
      </c>
      <c r="I7" s="1">
        <v>25273</v>
      </c>
      <c r="J7" s="1">
        <v>9340</v>
      </c>
      <c r="K7" s="1">
        <v>38</v>
      </c>
      <c r="L7" s="1">
        <v>72.8</v>
      </c>
    </row>
    <row r="8" spans="2:12" x14ac:dyDescent="0.2">
      <c r="B8" t="s">
        <v>12</v>
      </c>
      <c r="C8" s="1">
        <v>76388</v>
      </c>
      <c r="D8" s="1">
        <v>31914</v>
      </c>
      <c r="E8" s="1">
        <v>30236</v>
      </c>
      <c r="F8" s="1">
        <v>18824</v>
      </c>
      <c r="G8" s="1">
        <v>22988</v>
      </c>
      <c r="H8" s="1">
        <v>3964</v>
      </c>
      <c r="I8" s="1">
        <v>23163</v>
      </c>
      <c r="J8" s="1">
        <v>9126</v>
      </c>
      <c r="K8" s="1">
        <v>135</v>
      </c>
      <c r="L8" s="1">
        <v>81.099999999999994</v>
      </c>
    </row>
    <row r="9" spans="2:12" x14ac:dyDescent="0.2">
      <c r="B9" t="s">
        <v>13</v>
      </c>
      <c r="C9" s="1">
        <v>84430</v>
      </c>
      <c r="D9" s="1">
        <v>36866</v>
      </c>
      <c r="E9" s="1">
        <v>36045</v>
      </c>
      <c r="F9" s="1">
        <v>23659</v>
      </c>
      <c r="G9" s="1">
        <v>25054</v>
      </c>
      <c r="H9" s="1">
        <v>4698</v>
      </c>
      <c r="I9" s="1">
        <v>23331</v>
      </c>
      <c r="J9" s="1">
        <v>8507</v>
      </c>
      <c r="K9" s="1">
        <v>280</v>
      </c>
      <c r="L9" s="1">
        <v>742.6</v>
      </c>
    </row>
    <row r="10" spans="2:12" x14ac:dyDescent="0.2">
      <c r="B10" t="s">
        <v>14</v>
      </c>
      <c r="C10" s="1">
        <v>113976</v>
      </c>
      <c r="D10" s="1">
        <v>42819</v>
      </c>
      <c r="E10" s="1">
        <v>42170</v>
      </c>
      <c r="F10" s="1">
        <v>28209</v>
      </c>
      <c r="G10" s="1">
        <v>43543</v>
      </c>
      <c r="H10" s="1">
        <v>5547</v>
      </c>
      <c r="I10" s="1">
        <v>28262</v>
      </c>
      <c r="J10" s="1">
        <v>9060</v>
      </c>
      <c r="K10" s="1">
        <v>360</v>
      </c>
      <c r="L10" s="1">
        <v>146.30000000000001</v>
      </c>
    </row>
    <row r="11" spans="2:12" x14ac:dyDescent="0.2">
      <c r="B11" t="s">
        <v>15</v>
      </c>
      <c r="C11" s="1">
        <v>96067</v>
      </c>
      <c r="D11" s="1">
        <v>37732</v>
      </c>
      <c r="E11" s="1">
        <v>38162</v>
      </c>
      <c r="F11" s="1">
        <v>25639</v>
      </c>
      <c r="G11" s="1">
        <v>35141</v>
      </c>
      <c r="H11" s="1">
        <v>3055</v>
      </c>
      <c r="I11" s="1">
        <v>22763</v>
      </c>
      <c r="J11" s="1">
        <v>9036</v>
      </c>
      <c r="K11" s="1">
        <v>301</v>
      </c>
      <c r="L11" s="1">
        <v>101.8</v>
      </c>
    </row>
    <row r="12" spans="2:12" x14ac:dyDescent="0.2">
      <c r="B12" t="s">
        <v>16</v>
      </c>
      <c r="C12" s="1">
        <v>128237</v>
      </c>
      <c r="D12" s="1">
        <v>48209</v>
      </c>
      <c r="E12" s="1">
        <v>51790</v>
      </c>
      <c r="F12" s="1">
        <v>35727</v>
      </c>
      <c r="G12" s="1">
        <v>55080</v>
      </c>
      <c r="H12" s="1">
        <v>3840</v>
      </c>
      <c r="I12" s="1">
        <v>21367</v>
      </c>
      <c r="J12" s="1">
        <v>8642</v>
      </c>
      <c r="K12" s="1">
        <v>399</v>
      </c>
      <c r="L12" s="1">
        <v>110.7</v>
      </c>
    </row>
    <row r="13" spans="2:12" x14ac:dyDescent="0.2">
      <c r="B13" t="s">
        <v>17</v>
      </c>
      <c r="C13" s="1">
        <v>115777</v>
      </c>
      <c r="D13" s="1">
        <v>43089</v>
      </c>
      <c r="E13" s="1">
        <v>46258</v>
      </c>
      <c r="F13" s="1">
        <v>31030</v>
      </c>
      <c r="G13" s="1">
        <v>48641</v>
      </c>
      <c r="H13" s="1">
        <v>3398</v>
      </c>
      <c r="I13" s="1">
        <v>20878</v>
      </c>
      <c r="J13" s="1">
        <v>8661</v>
      </c>
      <c r="K13" s="1">
        <v>342</v>
      </c>
      <c r="L13" s="1">
        <v>-10.1</v>
      </c>
    </row>
    <row r="14" spans="2:12" x14ac:dyDescent="0.2">
      <c r="B14" t="s">
        <v>18</v>
      </c>
      <c r="C14" s="1">
        <v>154672</v>
      </c>
      <c r="D14" s="1">
        <v>51042</v>
      </c>
      <c r="E14" s="1">
        <v>63739</v>
      </c>
      <c r="F14" s="1">
        <v>35646</v>
      </c>
      <c r="G14" s="1">
        <v>59888</v>
      </c>
      <c r="H14" s="1">
        <v>2406</v>
      </c>
      <c r="I14" s="1">
        <v>31044</v>
      </c>
      <c r="J14" s="1">
        <v>12989</v>
      </c>
      <c r="K14" s="1">
        <v>467</v>
      </c>
      <c r="L14" s="1">
        <v>138.69999999999999</v>
      </c>
    </row>
    <row r="15" spans="2:12" x14ac:dyDescent="0.2">
      <c r="B15" t="s">
        <v>19</v>
      </c>
      <c r="C15" s="1">
        <v>131328</v>
      </c>
      <c r="D15" s="1">
        <v>45739</v>
      </c>
      <c r="E15" s="1">
        <v>57764</v>
      </c>
      <c r="F15" s="1">
        <v>33623</v>
      </c>
      <c r="G15" s="1">
        <v>48405</v>
      </c>
      <c r="H15" s="1">
        <v>2417</v>
      </c>
      <c r="I15" s="1">
        <v>25159</v>
      </c>
      <c r="J15" s="1">
        <v>9699</v>
      </c>
      <c r="K15" s="1">
        <v>538</v>
      </c>
      <c r="L15" s="1">
        <v>327</v>
      </c>
    </row>
    <row r="16" spans="2:12" x14ac:dyDescent="0.2">
      <c r="B16" t="s">
        <v>20</v>
      </c>
      <c r="C16" s="1">
        <v>110137</v>
      </c>
      <c r="D16" s="1">
        <v>42553</v>
      </c>
      <c r="E16" s="1">
        <v>51906</v>
      </c>
      <c r="F16" s="1">
        <v>30344</v>
      </c>
      <c r="G16" s="1">
        <v>34708</v>
      </c>
      <c r="H16" s="1">
        <v>2174</v>
      </c>
      <c r="I16" s="1">
        <v>23522</v>
      </c>
      <c r="J16" s="1">
        <v>10034</v>
      </c>
      <c r="K16" s="1">
        <v>532</v>
      </c>
      <c r="L16" s="1">
        <v>186.7</v>
      </c>
    </row>
    <row r="17" spans="2:12" x14ac:dyDescent="0.2">
      <c r="B17" t="s">
        <v>21</v>
      </c>
      <c r="C17" s="1">
        <v>121757</v>
      </c>
      <c r="D17" s="1">
        <v>45740</v>
      </c>
      <c r="E17" s="1">
        <v>55314</v>
      </c>
      <c r="F17" s="1">
        <v>31019</v>
      </c>
      <c r="G17" s="1">
        <v>39566</v>
      </c>
      <c r="H17" s="1">
        <v>2054</v>
      </c>
      <c r="I17" s="1">
        <v>26877</v>
      </c>
      <c r="J17" s="1">
        <v>12666</v>
      </c>
      <c r="K17" s="1">
        <v>652</v>
      </c>
      <c r="L17" s="1">
        <v>247.8</v>
      </c>
    </row>
    <row r="18" spans="2:12" x14ac:dyDescent="0.2">
      <c r="B18" t="s">
        <v>22</v>
      </c>
      <c r="C18" s="1">
        <v>110739</v>
      </c>
      <c r="D18" s="1">
        <v>42265</v>
      </c>
      <c r="E18" s="1">
        <v>53273</v>
      </c>
      <c r="F18" s="1">
        <v>29060</v>
      </c>
      <c r="G18" s="1">
        <v>33700</v>
      </c>
      <c r="H18" s="1">
        <v>2946</v>
      </c>
      <c r="I18" s="1">
        <v>23766</v>
      </c>
      <c r="J18" s="1">
        <v>10258</v>
      </c>
      <c r="K18" s="1">
        <v>693</v>
      </c>
      <c r="L18" s="1">
        <v>338.4</v>
      </c>
    </row>
    <row r="19" spans="2:12" x14ac:dyDescent="0.2">
      <c r="B19" t="s">
        <v>23</v>
      </c>
      <c r="C19" s="1">
        <v>104104</v>
      </c>
      <c r="D19" s="1">
        <v>39612</v>
      </c>
      <c r="E19" s="1">
        <v>49285</v>
      </c>
      <c r="F19" s="1">
        <v>24328</v>
      </c>
      <c r="G19" s="1">
        <v>29347</v>
      </c>
      <c r="H19" s="1">
        <v>3162</v>
      </c>
      <c r="I19" s="1">
        <v>25473</v>
      </c>
      <c r="J19" s="1">
        <v>12123</v>
      </c>
      <c r="K19" s="1">
        <v>566</v>
      </c>
      <c r="L19" s="1">
        <v>197.2</v>
      </c>
    </row>
    <row r="20" spans="2:12" x14ac:dyDescent="0.2">
      <c r="B20" t="s">
        <v>24</v>
      </c>
      <c r="C20" s="1">
        <v>123809</v>
      </c>
      <c r="D20" s="1">
        <v>48644</v>
      </c>
      <c r="E20" s="1">
        <v>56199</v>
      </c>
      <c r="F20" s="1">
        <v>29285</v>
      </c>
      <c r="G20" s="1">
        <v>37121</v>
      </c>
      <c r="H20" s="1">
        <v>3370</v>
      </c>
      <c r="I20" s="1">
        <v>30490</v>
      </c>
      <c r="J20" s="1">
        <v>15987</v>
      </c>
      <c r="K20" s="1">
        <v>509</v>
      </c>
      <c r="L20" s="1">
        <v>357.7</v>
      </c>
    </row>
    <row r="21" spans="2:12" x14ac:dyDescent="0.2">
      <c r="B21" t="s">
        <v>25</v>
      </c>
      <c r="C21" s="1">
        <v>129306</v>
      </c>
      <c r="D21" s="1">
        <v>49692</v>
      </c>
      <c r="E21" s="1">
        <v>59078</v>
      </c>
      <c r="F21" s="1">
        <v>31283</v>
      </c>
      <c r="G21" s="1">
        <v>40179</v>
      </c>
      <c r="H21" s="1">
        <v>3620</v>
      </c>
      <c r="I21" s="1">
        <v>30049</v>
      </c>
      <c r="J21" s="1">
        <v>14788</v>
      </c>
      <c r="K21" s="1">
        <v>688</v>
      </c>
      <c r="L21" s="1">
        <v>384.3</v>
      </c>
    </row>
    <row r="22" spans="2:12" x14ac:dyDescent="0.2">
      <c r="B22" t="s">
        <v>26</v>
      </c>
      <c r="C22" s="1">
        <v>170524</v>
      </c>
      <c r="D22" s="1">
        <v>63638</v>
      </c>
      <c r="E22" s="1">
        <v>74181</v>
      </c>
      <c r="F22" s="1">
        <v>42656</v>
      </c>
      <c r="G22" s="1">
        <v>61242</v>
      </c>
      <c r="H22" s="1">
        <v>4755</v>
      </c>
      <c r="I22" s="1">
        <v>35100</v>
      </c>
      <c r="J22" s="1">
        <v>16226</v>
      </c>
      <c r="K22" s="1">
        <v>1252</v>
      </c>
      <c r="L22" s="1">
        <v>797.3</v>
      </c>
    </row>
    <row r="28" spans="2:12" x14ac:dyDescent="0.2">
      <c r="E28" s="1"/>
      <c r="F28" s="1"/>
      <c r="G28" s="1"/>
      <c r="H28" s="1"/>
      <c r="I28" s="1"/>
      <c r="J28" s="1"/>
    </row>
    <row r="29" spans="2:12" x14ac:dyDescent="0.2">
      <c r="E29" s="1"/>
      <c r="F29" s="1"/>
      <c r="G29" s="1"/>
      <c r="H29" s="1"/>
      <c r="I29" s="1"/>
      <c r="J29" s="1"/>
    </row>
    <row r="30" spans="2:12" x14ac:dyDescent="0.2">
      <c r="E30" s="1"/>
      <c r="F30" s="1"/>
      <c r="G30" s="1"/>
      <c r="H30" s="1"/>
      <c r="I30" s="1"/>
      <c r="J30" s="1"/>
    </row>
    <row r="31" spans="2:12" x14ac:dyDescent="0.2">
      <c r="E31" s="1"/>
      <c r="F31" s="1"/>
      <c r="G31" s="1"/>
      <c r="H31" s="1"/>
      <c r="I31" s="1"/>
      <c r="J31" s="1"/>
    </row>
    <row r="32" spans="2:12" x14ac:dyDescent="0.2">
      <c r="E32" s="1"/>
      <c r="F32" s="1"/>
      <c r="G32" s="1"/>
      <c r="H32" s="1"/>
      <c r="I32" s="1"/>
      <c r="J32" s="1"/>
    </row>
    <row r="33" spans="5:14" x14ac:dyDescent="0.2">
      <c r="E33" s="1"/>
      <c r="F33" s="1"/>
      <c r="G33" s="1"/>
      <c r="H33" s="1"/>
      <c r="I33" s="1"/>
    </row>
    <row r="34" spans="5:14" x14ac:dyDescent="0.2">
      <c r="E34" s="1"/>
      <c r="F34" s="1"/>
      <c r="G34" s="1"/>
      <c r="H34" s="1"/>
      <c r="I34" s="1"/>
      <c r="N34" s="43" t="s">
        <v>286</v>
      </c>
    </row>
    <row r="35" spans="5:14" x14ac:dyDescent="0.2">
      <c r="E35" s="1"/>
      <c r="F35" s="1"/>
      <c r="G35" s="1"/>
      <c r="H35" s="1"/>
      <c r="I35" s="1"/>
      <c r="J35" s="1"/>
    </row>
    <row r="36" spans="5:14" x14ac:dyDescent="0.2">
      <c r="E36" s="1"/>
      <c r="F36" s="1"/>
      <c r="G36" s="1"/>
      <c r="H36" s="1"/>
      <c r="I36" s="1"/>
      <c r="J36" s="1"/>
    </row>
    <row r="37" spans="5:14" x14ac:dyDescent="0.2">
      <c r="E37" s="1"/>
      <c r="F37" s="1"/>
      <c r="G37" s="1"/>
      <c r="H37" s="1"/>
      <c r="I37" s="1"/>
    </row>
    <row r="38" spans="5:14" x14ac:dyDescent="0.2">
      <c r="E38" s="1"/>
      <c r="F38" s="1"/>
      <c r="G38" s="1"/>
      <c r="H38" s="1"/>
      <c r="I38" s="1"/>
      <c r="J38" s="1"/>
    </row>
    <row r="39" spans="5:14" x14ac:dyDescent="0.2">
      <c r="E39" s="1"/>
      <c r="F39" s="1"/>
      <c r="G39" s="1"/>
      <c r="H39" s="1"/>
      <c r="I39" s="1"/>
      <c r="J39" s="1"/>
    </row>
    <row r="40" spans="5:14" x14ac:dyDescent="0.2">
      <c r="E40" s="1"/>
      <c r="F40" s="1"/>
      <c r="G40" s="1"/>
      <c r="H40" s="1"/>
      <c r="I40" s="1"/>
      <c r="J40" s="1"/>
    </row>
    <row r="41" spans="5:14" x14ac:dyDescent="0.2">
      <c r="E41" s="1"/>
      <c r="F41" s="1"/>
      <c r="G41" s="1"/>
      <c r="H41" s="1"/>
      <c r="I41" s="1"/>
      <c r="J41" s="1"/>
    </row>
    <row r="42" spans="5:14" x14ac:dyDescent="0.2">
      <c r="E42" s="1"/>
      <c r="F42" s="1"/>
      <c r="G42" s="1"/>
      <c r="H42" s="1"/>
      <c r="I42" s="1"/>
      <c r="J42" s="1"/>
    </row>
    <row r="43" spans="5:14" x14ac:dyDescent="0.2">
      <c r="E43" s="1"/>
      <c r="F43" s="1"/>
      <c r="G43" s="1"/>
      <c r="H43" s="1"/>
      <c r="I43" s="1"/>
      <c r="J43" s="1"/>
    </row>
    <row r="44" spans="5:14" x14ac:dyDescent="0.2">
      <c r="E44" s="1"/>
      <c r="F44" s="1"/>
      <c r="G44" s="1"/>
      <c r="H44" s="1"/>
      <c r="I44" s="1"/>
      <c r="J44" s="1"/>
    </row>
    <row r="45" spans="5:14" x14ac:dyDescent="0.2">
      <c r="E45" s="1"/>
      <c r="F45" s="1"/>
      <c r="G45" s="1"/>
      <c r="H45" s="1"/>
      <c r="I45" s="1"/>
      <c r="J45" s="1"/>
    </row>
    <row r="46" spans="5:14" x14ac:dyDescent="0.2">
      <c r="E46" s="1"/>
      <c r="F46" s="1"/>
      <c r="G46" s="1"/>
      <c r="H46" s="1"/>
      <c r="I46" s="1"/>
      <c r="J46" s="1"/>
    </row>
    <row r="68" spans="2:24" x14ac:dyDescent="0.2">
      <c r="C68" t="s">
        <v>161</v>
      </c>
      <c r="D68" t="str">
        <f>E2</f>
        <v>Produksjon</v>
      </c>
      <c r="E68" t="str">
        <f>G2</f>
        <v>Salg</v>
      </c>
      <c r="F68" t="str">
        <f>I2</f>
        <v>Overføring</v>
      </c>
      <c r="G68" s="2" t="str">
        <f>K2</f>
        <v>Vindkraft</v>
      </c>
      <c r="K68" t="s">
        <v>0</v>
      </c>
      <c r="L68" t="s">
        <v>168</v>
      </c>
      <c r="M68" t="s">
        <v>169</v>
      </c>
      <c r="N68" t="s">
        <v>170</v>
      </c>
      <c r="O68" t="s">
        <v>171</v>
      </c>
      <c r="P68" t="s">
        <v>172</v>
      </c>
      <c r="Q68" t="s">
        <v>173</v>
      </c>
      <c r="R68" t="s">
        <v>174</v>
      </c>
      <c r="T68" t="s">
        <v>161</v>
      </c>
      <c r="U68" t="s">
        <v>1</v>
      </c>
      <c r="V68" t="s">
        <v>7</v>
      </c>
      <c r="W68" t="s">
        <v>285</v>
      </c>
      <c r="X68" s="2" t="str">
        <f>G68</f>
        <v>Vindkraft</v>
      </c>
    </row>
    <row r="69" spans="2:24" x14ac:dyDescent="0.2">
      <c r="B69" t="str">
        <f>B4</f>
        <v>2000</v>
      </c>
      <c r="C69" s="1">
        <f>D4</f>
        <v>23335</v>
      </c>
      <c r="D69" s="1">
        <f>F4</f>
        <v>13705</v>
      </c>
      <c r="E69" s="1">
        <f>H4</f>
        <v>1766</v>
      </c>
      <c r="F69" s="1">
        <f>J4</f>
        <v>7728</v>
      </c>
      <c r="G69" s="1">
        <f>L4</f>
        <v>5.9</v>
      </c>
      <c r="I69" s="55">
        <f>G69/D69</f>
        <v>4.3049981758482307E-4</v>
      </c>
      <c r="K69">
        <v>26255</v>
      </c>
      <c r="L69">
        <v>10917</v>
      </c>
      <c r="M69">
        <v>615</v>
      </c>
      <c r="N69">
        <v>884</v>
      </c>
      <c r="O69">
        <v>1061</v>
      </c>
      <c r="P69">
        <v>4733</v>
      </c>
      <c r="Q69">
        <v>7537</v>
      </c>
      <c r="R69">
        <v>369</v>
      </c>
      <c r="S69" t="str">
        <f>B69</f>
        <v>2000</v>
      </c>
      <c r="T69">
        <f>K69</f>
        <v>26255</v>
      </c>
      <c r="U69">
        <f>L69+P69</f>
        <v>15650</v>
      </c>
      <c r="V69">
        <f>M69+R69</f>
        <v>984</v>
      </c>
      <c r="W69">
        <f>N69+Q69+O69</f>
        <v>9482</v>
      </c>
      <c r="X69" s="1">
        <f t="shared" ref="X69:X87" si="0">G69</f>
        <v>5.9</v>
      </c>
    </row>
    <row r="70" spans="2:24" x14ac:dyDescent="0.2">
      <c r="B70" t="str">
        <f t="shared" ref="B70:B87" si="1">B5</f>
        <v>2001</v>
      </c>
      <c r="C70" s="1">
        <f t="shared" ref="C70:C87" si="2">D5</f>
        <v>29743</v>
      </c>
      <c r="D70" s="1">
        <f t="shared" ref="D70:D87" si="3">F5</f>
        <v>19568</v>
      </c>
      <c r="E70" s="1">
        <f t="shared" ref="E70:E87" si="4">H5</f>
        <v>1336</v>
      </c>
      <c r="F70" s="1">
        <f t="shared" ref="F70:F87" si="5">J5</f>
        <v>8626</v>
      </c>
      <c r="G70" s="1">
        <f t="shared" ref="G70:G87" si="6">L5</f>
        <v>20.3</v>
      </c>
      <c r="I70" s="55">
        <f t="shared" ref="I70:I87" si="7">G70/D70</f>
        <v>1.0374080130825839E-3</v>
      </c>
      <c r="K70">
        <v>34835</v>
      </c>
      <c r="L70">
        <v>19399</v>
      </c>
      <c r="M70">
        <v>-19</v>
      </c>
      <c r="N70">
        <v>875</v>
      </c>
      <c r="O70">
        <v>1068</v>
      </c>
      <c r="P70">
        <v>4553</v>
      </c>
      <c r="Q70">
        <v>8279</v>
      </c>
      <c r="R70">
        <v>405</v>
      </c>
      <c r="S70" t="str">
        <f t="shared" ref="S70:S87" si="8">B70</f>
        <v>2001</v>
      </c>
      <c r="T70">
        <f t="shared" ref="T70:T87" si="9">K70</f>
        <v>34835</v>
      </c>
      <c r="U70">
        <f t="shared" ref="U70:U87" si="10">L70+P70</f>
        <v>23952</v>
      </c>
      <c r="V70">
        <f t="shared" ref="V70:V87" si="11">M70+R70</f>
        <v>386</v>
      </c>
      <c r="W70">
        <f t="shared" ref="W70:W87" si="12">N70+Q70+O70</f>
        <v>10222</v>
      </c>
      <c r="X70" s="1">
        <f t="shared" si="0"/>
        <v>20.3</v>
      </c>
    </row>
    <row r="71" spans="2:24" x14ac:dyDescent="0.2">
      <c r="B71" t="str">
        <f t="shared" si="1"/>
        <v>2002</v>
      </c>
      <c r="C71" s="1">
        <f t="shared" si="2"/>
        <v>31202</v>
      </c>
      <c r="D71" s="1">
        <f t="shared" si="3"/>
        <v>17602</v>
      </c>
      <c r="E71" s="1">
        <f t="shared" si="4"/>
        <v>3077</v>
      </c>
      <c r="F71" s="1">
        <f t="shared" si="5"/>
        <v>10332</v>
      </c>
      <c r="G71" s="1">
        <f t="shared" si="6"/>
        <v>52.6</v>
      </c>
      <c r="I71" s="55">
        <f t="shared" si="7"/>
        <v>2.9882967844563121E-3</v>
      </c>
      <c r="K71">
        <v>36059</v>
      </c>
      <c r="L71">
        <v>17484</v>
      </c>
      <c r="M71">
        <v>2615</v>
      </c>
      <c r="N71">
        <v>977</v>
      </c>
      <c r="O71">
        <v>971</v>
      </c>
      <c r="P71">
        <v>3533</v>
      </c>
      <c r="Q71">
        <v>10104</v>
      </c>
      <c r="R71">
        <v>120</v>
      </c>
      <c r="S71" t="str">
        <f t="shared" si="8"/>
        <v>2002</v>
      </c>
      <c r="T71">
        <f t="shared" si="9"/>
        <v>36059</v>
      </c>
      <c r="U71">
        <f t="shared" si="10"/>
        <v>21017</v>
      </c>
      <c r="V71">
        <f t="shared" si="11"/>
        <v>2735</v>
      </c>
      <c r="W71">
        <f t="shared" si="12"/>
        <v>12052</v>
      </c>
      <c r="X71" s="1">
        <f t="shared" si="0"/>
        <v>52.6</v>
      </c>
    </row>
    <row r="72" spans="2:24" x14ac:dyDescent="0.2">
      <c r="B72" t="str">
        <f t="shared" si="1"/>
        <v>2003</v>
      </c>
      <c r="C72" s="1">
        <f t="shared" si="2"/>
        <v>31251</v>
      </c>
      <c r="D72" s="1">
        <f t="shared" si="3"/>
        <v>17901</v>
      </c>
      <c r="E72" s="1">
        <f t="shared" si="4"/>
        <v>4010</v>
      </c>
      <c r="F72" s="1">
        <f t="shared" si="5"/>
        <v>9340</v>
      </c>
      <c r="G72" s="1">
        <f t="shared" si="6"/>
        <v>72.8</v>
      </c>
      <c r="I72" s="55">
        <f t="shared" si="7"/>
        <v>4.0668119099491647E-3</v>
      </c>
      <c r="K72">
        <v>37691</v>
      </c>
      <c r="L72">
        <v>18705</v>
      </c>
      <c r="M72">
        <v>4424</v>
      </c>
      <c r="N72">
        <v>1070</v>
      </c>
      <c r="O72">
        <v>947</v>
      </c>
      <c r="P72">
        <v>3620</v>
      </c>
      <c r="Q72">
        <v>8918</v>
      </c>
      <c r="R72">
        <v>7</v>
      </c>
      <c r="S72" t="str">
        <f t="shared" si="8"/>
        <v>2003</v>
      </c>
      <c r="T72">
        <f t="shared" si="9"/>
        <v>37691</v>
      </c>
      <c r="U72">
        <f t="shared" si="10"/>
        <v>22325</v>
      </c>
      <c r="V72">
        <f t="shared" si="11"/>
        <v>4431</v>
      </c>
      <c r="W72">
        <f t="shared" si="12"/>
        <v>10935</v>
      </c>
      <c r="X72" s="1">
        <f t="shared" si="0"/>
        <v>72.8</v>
      </c>
    </row>
    <row r="73" spans="2:24" x14ac:dyDescent="0.2">
      <c r="B73" t="str">
        <f t="shared" si="1"/>
        <v>2004</v>
      </c>
      <c r="C73" s="1">
        <f t="shared" si="2"/>
        <v>31914</v>
      </c>
      <c r="D73" s="1">
        <f t="shared" si="3"/>
        <v>18824</v>
      </c>
      <c r="E73" s="1">
        <f t="shared" si="4"/>
        <v>3964</v>
      </c>
      <c r="F73" s="1">
        <f t="shared" si="5"/>
        <v>9126</v>
      </c>
      <c r="G73" s="1">
        <f t="shared" si="6"/>
        <v>81.099999999999994</v>
      </c>
      <c r="I73" s="55">
        <f t="shared" si="7"/>
        <v>4.3083297917552062E-3</v>
      </c>
      <c r="K73">
        <v>38305</v>
      </c>
      <c r="L73">
        <v>18407</v>
      </c>
      <c r="M73">
        <v>4263</v>
      </c>
      <c r="N73">
        <v>999</v>
      </c>
      <c r="O73">
        <v>911</v>
      </c>
      <c r="P73">
        <v>4421</v>
      </c>
      <c r="Q73">
        <v>8892</v>
      </c>
      <c r="R73">
        <v>412</v>
      </c>
      <c r="S73" t="str">
        <f t="shared" si="8"/>
        <v>2004</v>
      </c>
      <c r="T73">
        <f t="shared" si="9"/>
        <v>38305</v>
      </c>
      <c r="U73">
        <f t="shared" si="10"/>
        <v>22828</v>
      </c>
      <c r="V73">
        <f t="shared" si="11"/>
        <v>4675</v>
      </c>
      <c r="W73">
        <f t="shared" si="12"/>
        <v>10802</v>
      </c>
      <c r="X73" s="1">
        <f t="shared" si="0"/>
        <v>81.099999999999994</v>
      </c>
    </row>
    <row r="74" spans="2:24" x14ac:dyDescent="0.2">
      <c r="B74" t="str">
        <f t="shared" si="1"/>
        <v>2005</v>
      </c>
      <c r="C74" s="1">
        <f t="shared" si="2"/>
        <v>36866</v>
      </c>
      <c r="D74" s="1">
        <f t="shared" si="3"/>
        <v>23659</v>
      </c>
      <c r="E74" s="1">
        <f t="shared" si="4"/>
        <v>4698</v>
      </c>
      <c r="F74" s="1">
        <f t="shared" si="5"/>
        <v>8507</v>
      </c>
      <c r="G74" s="1">
        <f t="shared" si="6"/>
        <v>742.6</v>
      </c>
      <c r="I74" s="55">
        <f t="shared" si="7"/>
        <v>3.1387632613381802E-2</v>
      </c>
      <c r="K74">
        <v>46269</v>
      </c>
      <c r="L74">
        <v>25105</v>
      </c>
      <c r="M74">
        <v>5282</v>
      </c>
      <c r="N74">
        <v>1039</v>
      </c>
      <c r="O74">
        <v>833</v>
      </c>
      <c r="P74">
        <v>5265</v>
      </c>
      <c r="Q74">
        <v>8130</v>
      </c>
      <c r="R74">
        <v>613</v>
      </c>
      <c r="S74" t="str">
        <f t="shared" si="8"/>
        <v>2005</v>
      </c>
      <c r="T74">
        <f t="shared" si="9"/>
        <v>46269</v>
      </c>
      <c r="U74">
        <f t="shared" si="10"/>
        <v>30370</v>
      </c>
      <c r="V74">
        <f t="shared" si="11"/>
        <v>5895</v>
      </c>
      <c r="W74">
        <f t="shared" si="12"/>
        <v>10002</v>
      </c>
      <c r="X74" s="1">
        <f t="shared" si="0"/>
        <v>742.6</v>
      </c>
    </row>
    <row r="75" spans="2:24" x14ac:dyDescent="0.2">
      <c r="B75" t="str">
        <f t="shared" si="1"/>
        <v>2006</v>
      </c>
      <c r="C75" s="1">
        <f t="shared" si="2"/>
        <v>42819</v>
      </c>
      <c r="D75" s="1">
        <f t="shared" si="3"/>
        <v>28209</v>
      </c>
      <c r="E75" s="1">
        <f t="shared" si="4"/>
        <v>5547</v>
      </c>
      <c r="F75" s="1">
        <f t="shared" si="5"/>
        <v>9060</v>
      </c>
      <c r="G75" s="1">
        <f t="shared" si="6"/>
        <v>146.30000000000001</v>
      </c>
      <c r="I75" s="55">
        <f t="shared" si="7"/>
        <v>5.1862880640930207E-3</v>
      </c>
      <c r="K75">
        <v>55290</v>
      </c>
      <c r="L75">
        <v>32304</v>
      </c>
      <c r="M75">
        <v>6069</v>
      </c>
      <c r="N75">
        <v>1161</v>
      </c>
      <c r="O75">
        <v>1101</v>
      </c>
      <c r="P75">
        <v>5140</v>
      </c>
      <c r="Q75">
        <v>8728</v>
      </c>
      <c r="R75">
        <v>784</v>
      </c>
      <c r="S75" t="str">
        <f t="shared" si="8"/>
        <v>2006</v>
      </c>
      <c r="T75">
        <f t="shared" si="9"/>
        <v>55290</v>
      </c>
      <c r="U75">
        <f t="shared" si="10"/>
        <v>37444</v>
      </c>
      <c r="V75">
        <f t="shared" si="11"/>
        <v>6853</v>
      </c>
      <c r="W75">
        <f t="shared" si="12"/>
        <v>10990</v>
      </c>
      <c r="X75" s="1">
        <f t="shared" si="0"/>
        <v>146.30000000000001</v>
      </c>
    </row>
    <row r="76" spans="2:24" x14ac:dyDescent="0.2">
      <c r="B76" t="str">
        <f t="shared" si="1"/>
        <v>2007</v>
      </c>
      <c r="C76" s="1">
        <f t="shared" si="2"/>
        <v>37732</v>
      </c>
      <c r="D76" s="1">
        <f t="shared" si="3"/>
        <v>25639</v>
      </c>
      <c r="E76" s="1">
        <f t="shared" si="4"/>
        <v>3055</v>
      </c>
      <c r="F76" s="1">
        <f t="shared" si="5"/>
        <v>9036</v>
      </c>
      <c r="G76" s="1">
        <f t="shared" si="6"/>
        <v>101.8</v>
      </c>
      <c r="I76" s="55">
        <f t="shared" si="7"/>
        <v>3.9705136705799754E-3</v>
      </c>
      <c r="K76">
        <v>44622</v>
      </c>
      <c r="L76">
        <v>26245</v>
      </c>
      <c r="M76">
        <v>1572</v>
      </c>
      <c r="N76">
        <v>1389</v>
      </c>
      <c r="O76">
        <v>686</v>
      </c>
      <c r="P76">
        <v>4955</v>
      </c>
      <c r="Q76">
        <v>8394</v>
      </c>
      <c r="R76">
        <v>1381</v>
      </c>
      <c r="S76" t="str">
        <f t="shared" si="8"/>
        <v>2007</v>
      </c>
      <c r="T76">
        <f t="shared" si="9"/>
        <v>44622</v>
      </c>
      <c r="U76">
        <f t="shared" si="10"/>
        <v>31200</v>
      </c>
      <c r="V76">
        <f t="shared" si="11"/>
        <v>2953</v>
      </c>
      <c r="W76">
        <f t="shared" si="12"/>
        <v>10469</v>
      </c>
      <c r="X76" s="1">
        <f t="shared" si="0"/>
        <v>101.8</v>
      </c>
    </row>
    <row r="77" spans="2:24" x14ac:dyDescent="0.2">
      <c r="B77" t="str">
        <f t="shared" si="1"/>
        <v>2008</v>
      </c>
      <c r="C77" s="1">
        <f t="shared" si="2"/>
        <v>48209</v>
      </c>
      <c r="D77" s="1">
        <f t="shared" si="3"/>
        <v>35727</v>
      </c>
      <c r="E77" s="1">
        <f t="shared" si="4"/>
        <v>3840</v>
      </c>
      <c r="F77" s="1">
        <f t="shared" si="5"/>
        <v>8642</v>
      </c>
      <c r="G77" s="1">
        <f t="shared" si="6"/>
        <v>110.7</v>
      </c>
      <c r="I77" s="55">
        <f t="shared" si="7"/>
        <v>3.0984969350911075E-3</v>
      </c>
      <c r="K77">
        <v>62229</v>
      </c>
      <c r="L77">
        <v>43470</v>
      </c>
      <c r="M77">
        <v>1457</v>
      </c>
      <c r="N77">
        <v>1506</v>
      </c>
      <c r="O77">
        <v>770</v>
      </c>
      <c r="P77">
        <v>5265</v>
      </c>
      <c r="Q77">
        <v>7670</v>
      </c>
      <c r="R77">
        <v>2092</v>
      </c>
      <c r="S77" t="str">
        <f t="shared" si="8"/>
        <v>2008</v>
      </c>
      <c r="T77">
        <f t="shared" si="9"/>
        <v>62229</v>
      </c>
      <c r="U77">
        <f t="shared" si="10"/>
        <v>48735</v>
      </c>
      <c r="V77">
        <f t="shared" si="11"/>
        <v>3549</v>
      </c>
      <c r="W77">
        <f t="shared" si="12"/>
        <v>9946</v>
      </c>
      <c r="X77" s="1">
        <f t="shared" si="0"/>
        <v>110.7</v>
      </c>
    </row>
    <row r="78" spans="2:24" x14ac:dyDescent="0.2">
      <c r="B78" t="str">
        <f t="shared" si="1"/>
        <v>2009</v>
      </c>
      <c r="C78" s="1">
        <f t="shared" si="2"/>
        <v>43089</v>
      </c>
      <c r="D78" s="1">
        <f t="shared" si="3"/>
        <v>31030</v>
      </c>
      <c r="E78" s="1">
        <f t="shared" si="4"/>
        <v>3398</v>
      </c>
      <c r="F78" s="1">
        <f t="shared" si="5"/>
        <v>8661</v>
      </c>
      <c r="G78" s="1">
        <f t="shared" si="6"/>
        <v>-10.1</v>
      </c>
      <c r="I78" s="55">
        <f t="shared" si="7"/>
        <v>-3.2549145987753787E-4</v>
      </c>
      <c r="K78">
        <v>55323</v>
      </c>
      <c r="L78">
        <v>38344</v>
      </c>
      <c r="M78">
        <v>1574</v>
      </c>
      <c r="N78">
        <v>2412</v>
      </c>
      <c r="O78">
        <v>1009</v>
      </c>
      <c r="P78">
        <v>3538</v>
      </c>
      <c r="Q78">
        <v>6903</v>
      </c>
      <c r="R78">
        <v>1542</v>
      </c>
      <c r="S78" t="str">
        <f t="shared" si="8"/>
        <v>2009</v>
      </c>
      <c r="T78">
        <f t="shared" si="9"/>
        <v>55323</v>
      </c>
      <c r="U78">
        <f t="shared" si="10"/>
        <v>41882</v>
      </c>
      <c r="V78">
        <f t="shared" si="11"/>
        <v>3116</v>
      </c>
      <c r="W78">
        <f t="shared" si="12"/>
        <v>10324</v>
      </c>
      <c r="X78" s="1">
        <f t="shared" si="0"/>
        <v>-10.1</v>
      </c>
    </row>
    <row r="79" spans="2:24" x14ac:dyDescent="0.2">
      <c r="B79" t="str">
        <f t="shared" si="1"/>
        <v>2010</v>
      </c>
      <c r="C79" s="1">
        <f t="shared" si="2"/>
        <v>51042</v>
      </c>
      <c r="D79" s="1">
        <f t="shared" si="3"/>
        <v>35646</v>
      </c>
      <c r="E79" s="1">
        <f t="shared" si="4"/>
        <v>2406</v>
      </c>
      <c r="F79" s="1">
        <f t="shared" si="5"/>
        <v>12989</v>
      </c>
      <c r="G79" s="1">
        <f t="shared" si="6"/>
        <v>138.69999999999999</v>
      </c>
      <c r="I79" s="55">
        <f t="shared" si="7"/>
        <v>3.8910396678449193E-3</v>
      </c>
      <c r="K79">
        <v>65759</v>
      </c>
      <c r="L79">
        <v>44547</v>
      </c>
      <c r="M79">
        <v>513</v>
      </c>
      <c r="N79">
        <v>2524</v>
      </c>
      <c r="O79">
        <v>1008</v>
      </c>
      <c r="P79">
        <v>3601</v>
      </c>
      <c r="Q79">
        <v>12341</v>
      </c>
      <c r="R79">
        <v>1223</v>
      </c>
      <c r="S79" t="str">
        <f t="shared" si="8"/>
        <v>2010</v>
      </c>
      <c r="T79">
        <f t="shared" si="9"/>
        <v>65759</v>
      </c>
      <c r="U79">
        <f t="shared" si="10"/>
        <v>48148</v>
      </c>
      <c r="V79">
        <f t="shared" si="11"/>
        <v>1736</v>
      </c>
      <c r="W79">
        <f t="shared" si="12"/>
        <v>15873</v>
      </c>
      <c r="X79" s="1">
        <f t="shared" si="0"/>
        <v>138.69999999999999</v>
      </c>
    </row>
    <row r="80" spans="2:24" x14ac:dyDescent="0.2">
      <c r="B80" t="str">
        <f t="shared" si="1"/>
        <v>2011</v>
      </c>
      <c r="C80" s="1">
        <f t="shared" si="2"/>
        <v>45739</v>
      </c>
      <c r="D80" s="1">
        <f t="shared" si="3"/>
        <v>33623</v>
      </c>
      <c r="E80" s="1">
        <f t="shared" si="4"/>
        <v>2417</v>
      </c>
      <c r="F80" s="1">
        <f t="shared" si="5"/>
        <v>9699</v>
      </c>
      <c r="G80" s="1">
        <f t="shared" si="6"/>
        <v>327</v>
      </c>
      <c r="I80" s="55">
        <f t="shared" si="7"/>
        <v>9.7254855307378884E-3</v>
      </c>
      <c r="K80">
        <v>59041</v>
      </c>
      <c r="L80">
        <v>42151</v>
      </c>
      <c r="M80">
        <v>224</v>
      </c>
      <c r="N80">
        <v>1811</v>
      </c>
      <c r="O80">
        <v>889</v>
      </c>
      <c r="P80">
        <v>3832</v>
      </c>
      <c r="Q80">
        <v>8539</v>
      </c>
      <c r="R80">
        <v>1595</v>
      </c>
      <c r="S80" t="str">
        <f t="shared" si="8"/>
        <v>2011</v>
      </c>
      <c r="T80">
        <f t="shared" si="9"/>
        <v>59041</v>
      </c>
      <c r="U80">
        <f t="shared" si="10"/>
        <v>45983</v>
      </c>
      <c r="V80">
        <f t="shared" si="11"/>
        <v>1819</v>
      </c>
      <c r="W80">
        <f t="shared" si="12"/>
        <v>11239</v>
      </c>
      <c r="X80" s="1">
        <f t="shared" si="0"/>
        <v>327</v>
      </c>
    </row>
    <row r="81" spans="2:24" x14ac:dyDescent="0.2">
      <c r="B81" t="str">
        <f t="shared" si="1"/>
        <v>2012</v>
      </c>
      <c r="C81" s="1">
        <f t="shared" si="2"/>
        <v>42553</v>
      </c>
      <c r="D81" s="1">
        <f t="shared" si="3"/>
        <v>30344</v>
      </c>
      <c r="E81" s="1">
        <f t="shared" si="4"/>
        <v>2174</v>
      </c>
      <c r="F81" s="1">
        <f t="shared" si="5"/>
        <v>10034</v>
      </c>
      <c r="G81" s="1">
        <f t="shared" si="6"/>
        <v>186.7</v>
      </c>
      <c r="I81" s="55">
        <f t="shared" si="7"/>
        <v>6.1527814394938037E-3</v>
      </c>
      <c r="K81">
        <v>53878</v>
      </c>
      <c r="L81">
        <v>37726</v>
      </c>
      <c r="M81">
        <v>455</v>
      </c>
      <c r="N81">
        <v>2108</v>
      </c>
      <c r="O81">
        <v>592</v>
      </c>
      <c r="P81">
        <v>2902</v>
      </c>
      <c r="Q81">
        <v>8779</v>
      </c>
      <c r="R81">
        <v>1316</v>
      </c>
      <c r="S81" t="str">
        <f t="shared" si="8"/>
        <v>2012</v>
      </c>
      <c r="T81">
        <f t="shared" si="9"/>
        <v>53878</v>
      </c>
      <c r="U81">
        <f t="shared" si="10"/>
        <v>40628</v>
      </c>
      <c r="V81">
        <f t="shared" si="11"/>
        <v>1771</v>
      </c>
      <c r="W81">
        <f t="shared" si="12"/>
        <v>11479</v>
      </c>
      <c r="X81" s="1">
        <f t="shared" si="0"/>
        <v>186.7</v>
      </c>
    </row>
    <row r="82" spans="2:24" x14ac:dyDescent="0.2">
      <c r="B82" t="str">
        <f t="shared" si="1"/>
        <v>2013</v>
      </c>
      <c r="C82" s="1">
        <f t="shared" si="2"/>
        <v>45740</v>
      </c>
      <c r="D82" s="1">
        <f t="shared" si="3"/>
        <v>31019</v>
      </c>
      <c r="E82" s="1">
        <f t="shared" si="4"/>
        <v>2054</v>
      </c>
      <c r="F82" s="1">
        <f t="shared" si="5"/>
        <v>12666</v>
      </c>
      <c r="G82" s="1">
        <f t="shared" si="6"/>
        <v>247.8</v>
      </c>
      <c r="I82" s="55">
        <f t="shared" si="7"/>
        <v>7.9886521164447607E-3</v>
      </c>
      <c r="K82">
        <v>59368</v>
      </c>
      <c r="L82">
        <v>39245</v>
      </c>
      <c r="M82">
        <v>-362</v>
      </c>
      <c r="N82">
        <v>2583</v>
      </c>
      <c r="O82">
        <v>829</v>
      </c>
      <c r="P82">
        <v>3894</v>
      </c>
      <c r="Q82">
        <v>11435</v>
      </c>
      <c r="R82">
        <v>1743</v>
      </c>
      <c r="S82" t="str">
        <f t="shared" si="8"/>
        <v>2013</v>
      </c>
      <c r="T82">
        <f t="shared" si="9"/>
        <v>59368</v>
      </c>
      <c r="U82">
        <f t="shared" si="10"/>
        <v>43139</v>
      </c>
      <c r="V82">
        <f t="shared" si="11"/>
        <v>1381</v>
      </c>
      <c r="W82">
        <f t="shared" si="12"/>
        <v>14847</v>
      </c>
      <c r="X82" s="1">
        <f t="shared" si="0"/>
        <v>247.8</v>
      </c>
    </row>
    <row r="83" spans="2:24" x14ac:dyDescent="0.2">
      <c r="B83" t="str">
        <f t="shared" si="1"/>
        <v>2014</v>
      </c>
      <c r="C83" s="1">
        <f t="shared" si="2"/>
        <v>42265</v>
      </c>
      <c r="D83" s="1">
        <f t="shared" si="3"/>
        <v>29060</v>
      </c>
      <c r="E83" s="1">
        <f t="shared" si="4"/>
        <v>2946</v>
      </c>
      <c r="F83" s="1">
        <f t="shared" si="5"/>
        <v>10258</v>
      </c>
      <c r="G83" s="1">
        <f t="shared" si="6"/>
        <v>338.4</v>
      </c>
      <c r="I83" s="55">
        <f t="shared" si="7"/>
        <v>1.1644872677219545E-2</v>
      </c>
      <c r="K83">
        <v>52947</v>
      </c>
      <c r="L83">
        <v>35773</v>
      </c>
      <c r="M83">
        <v>215</v>
      </c>
      <c r="N83">
        <v>1979</v>
      </c>
      <c r="O83">
        <v>695</v>
      </c>
      <c r="P83">
        <v>3275</v>
      </c>
      <c r="Q83">
        <v>8613</v>
      </c>
      <c r="R83">
        <v>2398</v>
      </c>
      <c r="S83" t="str">
        <f t="shared" si="8"/>
        <v>2014</v>
      </c>
      <c r="T83">
        <f t="shared" si="9"/>
        <v>52947</v>
      </c>
      <c r="U83">
        <f t="shared" si="10"/>
        <v>39048</v>
      </c>
      <c r="V83">
        <f t="shared" si="11"/>
        <v>2613</v>
      </c>
      <c r="W83">
        <f t="shared" si="12"/>
        <v>11287</v>
      </c>
      <c r="X83" s="1">
        <f t="shared" si="0"/>
        <v>338.4</v>
      </c>
    </row>
    <row r="84" spans="2:24" x14ac:dyDescent="0.2">
      <c r="B84" t="str">
        <f t="shared" si="1"/>
        <v>2015</v>
      </c>
      <c r="C84" s="1">
        <f t="shared" si="2"/>
        <v>39612</v>
      </c>
      <c r="D84" s="1">
        <f t="shared" si="3"/>
        <v>24328</v>
      </c>
      <c r="E84" s="1">
        <f t="shared" si="4"/>
        <v>3162</v>
      </c>
      <c r="F84" s="1">
        <f t="shared" si="5"/>
        <v>12123</v>
      </c>
      <c r="G84" s="1">
        <f t="shared" si="6"/>
        <v>197.2</v>
      </c>
      <c r="I84" s="55">
        <f t="shared" si="7"/>
        <v>8.1058862216376194E-3</v>
      </c>
      <c r="K84">
        <v>48183</v>
      </c>
      <c r="L84">
        <v>28240</v>
      </c>
      <c r="M84">
        <v>318</v>
      </c>
      <c r="N84">
        <v>2421</v>
      </c>
      <c r="O84">
        <v>555</v>
      </c>
      <c r="P84">
        <v>3296</v>
      </c>
      <c r="Q84">
        <v>10637</v>
      </c>
      <c r="R84">
        <v>2717</v>
      </c>
      <c r="S84" t="str">
        <f t="shared" si="8"/>
        <v>2015</v>
      </c>
      <c r="T84">
        <f t="shared" si="9"/>
        <v>48183</v>
      </c>
      <c r="U84">
        <f t="shared" si="10"/>
        <v>31536</v>
      </c>
      <c r="V84">
        <f t="shared" si="11"/>
        <v>3035</v>
      </c>
      <c r="W84">
        <f t="shared" si="12"/>
        <v>13613</v>
      </c>
      <c r="X84" s="1">
        <f t="shared" si="0"/>
        <v>197.2</v>
      </c>
    </row>
    <row r="85" spans="2:24" x14ac:dyDescent="0.2">
      <c r="B85" t="str">
        <f t="shared" si="1"/>
        <v>2016</v>
      </c>
      <c r="C85" s="1">
        <f t="shared" si="2"/>
        <v>48644</v>
      </c>
      <c r="D85" s="1">
        <f t="shared" si="3"/>
        <v>29285</v>
      </c>
      <c r="E85" s="1">
        <f t="shared" si="4"/>
        <v>3370</v>
      </c>
      <c r="F85" s="1">
        <f t="shared" si="5"/>
        <v>15987</v>
      </c>
      <c r="G85" s="1">
        <f t="shared" si="6"/>
        <v>357.7</v>
      </c>
      <c r="I85" s="55">
        <f t="shared" si="7"/>
        <v>1.221444425473792E-2</v>
      </c>
      <c r="K85">
        <v>60699</v>
      </c>
      <c r="L85">
        <v>36292</v>
      </c>
      <c r="M85">
        <v>116</v>
      </c>
      <c r="N85">
        <v>4095</v>
      </c>
      <c r="O85">
        <v>453</v>
      </c>
      <c r="P85">
        <v>3161</v>
      </c>
      <c r="Q85">
        <v>13358</v>
      </c>
      <c r="R85">
        <v>3221</v>
      </c>
      <c r="S85" t="str">
        <f t="shared" si="8"/>
        <v>2016</v>
      </c>
      <c r="T85">
        <f t="shared" si="9"/>
        <v>60699</v>
      </c>
      <c r="U85">
        <f t="shared" si="10"/>
        <v>39453</v>
      </c>
      <c r="V85">
        <f t="shared" si="11"/>
        <v>3337</v>
      </c>
      <c r="W85">
        <f t="shared" si="12"/>
        <v>17906</v>
      </c>
      <c r="X85" s="1">
        <f t="shared" si="0"/>
        <v>357.7</v>
      </c>
    </row>
    <row r="86" spans="2:24" x14ac:dyDescent="0.2">
      <c r="B86" t="str">
        <f t="shared" si="1"/>
        <v>2017</v>
      </c>
      <c r="C86" s="1">
        <f t="shared" si="2"/>
        <v>49692</v>
      </c>
      <c r="D86" s="1">
        <f t="shared" si="3"/>
        <v>31283</v>
      </c>
      <c r="E86" s="1">
        <f t="shared" si="4"/>
        <v>3620</v>
      </c>
      <c r="F86" s="1">
        <f t="shared" si="5"/>
        <v>14788</v>
      </c>
      <c r="G86" s="1">
        <f t="shared" si="6"/>
        <v>384.3</v>
      </c>
      <c r="I86" s="55">
        <f t="shared" si="7"/>
        <v>1.2284627433430298E-2</v>
      </c>
      <c r="K86">
        <v>61784</v>
      </c>
      <c r="L86">
        <v>39189</v>
      </c>
      <c r="M86">
        <v>206</v>
      </c>
      <c r="N86">
        <v>2790</v>
      </c>
      <c r="O86">
        <v>406</v>
      </c>
      <c r="P86">
        <v>3025</v>
      </c>
      <c r="Q86">
        <v>12685</v>
      </c>
      <c r="R86">
        <v>3481</v>
      </c>
      <c r="S86" t="str">
        <f t="shared" si="8"/>
        <v>2017</v>
      </c>
      <c r="T86">
        <f t="shared" si="9"/>
        <v>61784</v>
      </c>
      <c r="U86">
        <f t="shared" si="10"/>
        <v>42214</v>
      </c>
      <c r="V86">
        <f t="shared" si="11"/>
        <v>3687</v>
      </c>
      <c r="W86">
        <f t="shared" si="12"/>
        <v>15881</v>
      </c>
      <c r="X86" s="1">
        <f t="shared" si="0"/>
        <v>384.3</v>
      </c>
    </row>
    <row r="87" spans="2:24" x14ac:dyDescent="0.2">
      <c r="B87" t="str">
        <f t="shared" si="1"/>
        <v>2018</v>
      </c>
      <c r="C87" s="1">
        <f t="shared" si="2"/>
        <v>63638</v>
      </c>
      <c r="D87" s="1">
        <f t="shared" si="3"/>
        <v>42656</v>
      </c>
      <c r="E87" s="1">
        <f t="shared" si="4"/>
        <v>4755</v>
      </c>
      <c r="F87" s="1">
        <f t="shared" si="5"/>
        <v>16226</v>
      </c>
      <c r="G87" s="1">
        <f t="shared" si="6"/>
        <v>797.3</v>
      </c>
      <c r="I87" s="55">
        <f t="shared" si="7"/>
        <v>1.8691391597899475E-2</v>
      </c>
      <c r="K87">
        <v>83756</v>
      </c>
      <c r="L87">
        <v>58256</v>
      </c>
      <c r="M87">
        <v>392</v>
      </c>
      <c r="N87">
        <v>877</v>
      </c>
      <c r="O87">
        <v>1503</v>
      </c>
      <c r="P87">
        <v>2858</v>
      </c>
      <c r="Q87">
        <v>16436</v>
      </c>
      <c r="R87">
        <v>3431</v>
      </c>
      <c r="S87" t="str">
        <f t="shared" si="8"/>
        <v>2018</v>
      </c>
      <c r="T87">
        <f t="shared" si="9"/>
        <v>83756</v>
      </c>
      <c r="U87">
        <f t="shared" si="10"/>
        <v>61114</v>
      </c>
      <c r="V87">
        <f t="shared" si="11"/>
        <v>3823</v>
      </c>
      <c r="W87">
        <f t="shared" si="12"/>
        <v>18816</v>
      </c>
      <c r="X87" s="1">
        <f t="shared" si="0"/>
        <v>797.3</v>
      </c>
    </row>
    <row r="93" spans="2:24" x14ac:dyDescent="0.2">
      <c r="C93" s="87"/>
      <c r="D93" s="87"/>
      <c r="E93" s="87"/>
      <c r="F93" s="87"/>
      <c r="G93" s="87"/>
      <c r="H93" s="87"/>
      <c r="I93" s="87"/>
      <c r="J93" s="87"/>
      <c r="K93" s="88"/>
      <c r="L93" s="87"/>
    </row>
    <row r="94" spans="2:24" x14ac:dyDescent="0.2">
      <c r="C94" t="s">
        <v>0</v>
      </c>
      <c r="D94" t="s">
        <v>1</v>
      </c>
      <c r="E94" t="s">
        <v>2</v>
      </c>
      <c r="F94" t="s">
        <v>3</v>
      </c>
      <c r="G94" s="2" t="s">
        <v>4</v>
      </c>
      <c r="H94" t="s">
        <v>27</v>
      </c>
    </row>
    <row r="95" spans="2:24" x14ac:dyDescent="0.2">
      <c r="B95" t="s">
        <v>7</v>
      </c>
      <c r="C95" s="1">
        <v>129306</v>
      </c>
      <c r="D95" s="1">
        <v>59078</v>
      </c>
      <c r="E95" s="1">
        <v>40179</v>
      </c>
      <c r="F95" s="1">
        <v>30049</v>
      </c>
      <c r="G95" s="1">
        <v>688</v>
      </c>
      <c r="H95" s="3">
        <f>G95/D95</f>
        <v>1.1645621043366397E-2</v>
      </c>
    </row>
    <row r="96" spans="2:24" x14ac:dyDescent="0.2">
      <c r="B96" t="s">
        <v>6</v>
      </c>
      <c r="C96" s="1">
        <v>49692</v>
      </c>
      <c r="D96" s="1">
        <v>31283</v>
      </c>
      <c r="E96" s="1">
        <v>3620</v>
      </c>
      <c r="F96" s="1">
        <v>14788</v>
      </c>
      <c r="G96" s="1">
        <v>384.3</v>
      </c>
      <c r="H96" s="3">
        <f>G96/D96</f>
        <v>1.2284627433430298E-2</v>
      </c>
    </row>
  </sheetData>
  <mergeCells count="10">
    <mergeCell ref="C93:D93"/>
    <mergeCell ref="E93:F93"/>
    <mergeCell ref="G93:H93"/>
    <mergeCell ref="I93:J93"/>
    <mergeCell ref="K93:L93"/>
    <mergeCell ref="C2:D2"/>
    <mergeCell ref="E2:F2"/>
    <mergeCell ref="G2:H2"/>
    <mergeCell ref="I2:J2"/>
    <mergeCell ref="K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3410F-76B2-4A42-A680-F0C858719859}">
  <dimension ref="A1:G76"/>
  <sheetViews>
    <sheetView topLeftCell="A35" zoomScale="90" zoomScaleNormal="90" workbookViewId="0">
      <selection activeCell="D26" sqref="D26"/>
    </sheetView>
  </sheetViews>
  <sheetFormatPr baseColWidth="10" defaultColWidth="9.1640625" defaultRowHeight="15" x14ac:dyDescent="0.2"/>
  <cols>
    <col min="1" max="3" width="40.6640625" style="81" customWidth="1"/>
    <col min="4" max="4" width="31.33203125" style="81" customWidth="1"/>
    <col min="5" max="5" width="32.5" style="81" customWidth="1"/>
    <col min="6" max="6" width="30" style="81" customWidth="1"/>
    <col min="7" max="7" width="36.5" style="81" customWidth="1"/>
    <col min="8" max="16384" width="9.1640625" style="81"/>
  </cols>
  <sheetData>
    <row r="1" spans="1:7" ht="19" x14ac:dyDescent="0.25">
      <c r="A1" s="56" t="s">
        <v>278</v>
      </c>
    </row>
    <row r="3" spans="1:7" x14ac:dyDescent="0.2">
      <c r="B3" s="43"/>
      <c r="C3" s="43"/>
    </row>
    <row r="4" spans="1:7" x14ac:dyDescent="0.2">
      <c r="B4" s="43"/>
      <c r="C4" s="43"/>
    </row>
    <row r="5" spans="1:7" x14ac:dyDescent="0.2">
      <c r="B5" s="43" t="s">
        <v>157</v>
      </c>
      <c r="C5" s="43" t="s">
        <v>277</v>
      </c>
      <c r="D5" s="43" t="s">
        <v>279</v>
      </c>
      <c r="E5" s="43" t="s">
        <v>155</v>
      </c>
      <c r="F5" s="43" t="s">
        <v>280</v>
      </c>
      <c r="G5" s="43" t="s">
        <v>275</v>
      </c>
    </row>
    <row r="6" spans="1:7" x14ac:dyDescent="0.2">
      <c r="A6" s="82">
        <v>2010</v>
      </c>
      <c r="B6" s="1">
        <v>6788</v>
      </c>
      <c r="C6" s="1">
        <v>181</v>
      </c>
      <c r="D6" s="1">
        <v>863</v>
      </c>
      <c r="E6" s="1">
        <v>5060</v>
      </c>
      <c r="F6" s="1">
        <v>1425</v>
      </c>
      <c r="G6" s="1">
        <v>409</v>
      </c>
    </row>
    <row r="7" spans="1:7" x14ac:dyDescent="0.2">
      <c r="A7" s="82">
        <v>2011</v>
      </c>
      <c r="B7" s="1">
        <v>6872</v>
      </c>
      <c r="C7" s="1">
        <v>184</v>
      </c>
      <c r="D7" s="1">
        <v>890</v>
      </c>
      <c r="E7" s="1">
        <v>5278</v>
      </c>
      <c r="F7" s="1">
        <v>1474</v>
      </c>
      <c r="G7" s="1">
        <v>456</v>
      </c>
    </row>
    <row r="8" spans="1:7" x14ac:dyDescent="0.2">
      <c r="A8" s="82">
        <v>2012</v>
      </c>
      <c r="B8" s="1">
        <v>6715</v>
      </c>
      <c r="C8" s="1">
        <v>178</v>
      </c>
      <c r="D8" s="1">
        <v>977</v>
      </c>
      <c r="E8" s="1">
        <v>5386</v>
      </c>
      <c r="F8" s="1">
        <v>1502</v>
      </c>
      <c r="G8" s="1">
        <v>479</v>
      </c>
    </row>
    <row r="9" spans="1:7" x14ac:dyDescent="0.2">
      <c r="A9" s="82">
        <v>2013</v>
      </c>
      <c r="B9" s="1">
        <v>6623</v>
      </c>
      <c r="C9" s="1">
        <v>172</v>
      </c>
      <c r="D9" s="1">
        <v>1056</v>
      </c>
      <c r="E9" s="1">
        <v>5633</v>
      </c>
      <c r="F9" s="1">
        <v>1602</v>
      </c>
      <c r="G9" s="1">
        <v>508</v>
      </c>
    </row>
    <row r="10" spans="1:7" x14ac:dyDescent="0.2">
      <c r="A10" s="82">
        <v>2014</v>
      </c>
      <c r="B10" s="1">
        <v>6490</v>
      </c>
      <c r="C10" s="1">
        <v>163</v>
      </c>
      <c r="D10" s="1">
        <v>1131</v>
      </c>
      <c r="E10" s="1">
        <v>5673</v>
      </c>
      <c r="F10" s="1">
        <v>1506</v>
      </c>
      <c r="G10" s="1">
        <v>532</v>
      </c>
    </row>
    <row r="11" spans="1:7" x14ac:dyDescent="0.2">
      <c r="A11" s="82">
        <v>2015</v>
      </c>
      <c r="B11" s="1">
        <v>6186</v>
      </c>
      <c r="C11" s="1">
        <v>147</v>
      </c>
      <c r="D11" s="1">
        <v>1272</v>
      </c>
      <c r="E11" s="1">
        <v>5654</v>
      </c>
      <c r="F11" s="1">
        <v>1671</v>
      </c>
      <c r="G11" s="1">
        <v>508</v>
      </c>
    </row>
    <row r="12" spans="1:7" x14ac:dyDescent="0.2">
      <c r="A12" s="82">
        <v>2016</v>
      </c>
      <c r="B12" s="1">
        <v>5777</v>
      </c>
      <c r="C12" s="1">
        <v>205</v>
      </c>
      <c r="D12" s="1">
        <v>1365</v>
      </c>
      <c r="E12" s="1">
        <v>6252</v>
      </c>
      <c r="F12" s="1">
        <v>1770</v>
      </c>
      <c r="G12" s="1">
        <v>525</v>
      </c>
    </row>
    <row r="13" spans="1:7" x14ac:dyDescent="0.2">
      <c r="A13" s="82">
        <v>2017</v>
      </c>
      <c r="B13" s="1">
        <v>5355</v>
      </c>
      <c r="C13" s="1">
        <v>213</v>
      </c>
      <c r="D13" s="1">
        <v>1421</v>
      </c>
      <c r="E13" s="1">
        <v>6321</v>
      </c>
      <c r="F13" s="1">
        <v>1828</v>
      </c>
      <c r="G13" s="1">
        <v>566</v>
      </c>
    </row>
    <row r="14" spans="1:7" x14ac:dyDescent="0.2">
      <c r="A14" s="82">
        <v>2018</v>
      </c>
      <c r="B14" s="1">
        <v>5231</v>
      </c>
      <c r="C14" s="1">
        <v>218</v>
      </c>
      <c r="D14" s="1">
        <v>1457</v>
      </c>
      <c r="E14" s="1">
        <v>6233</v>
      </c>
      <c r="F14" s="1">
        <v>1925</v>
      </c>
      <c r="G14" s="1">
        <v>641</v>
      </c>
    </row>
    <row r="16" spans="1:7" x14ac:dyDescent="0.2">
      <c r="A16" s="14"/>
    </row>
    <row r="17" spans="1:4" x14ac:dyDescent="0.2">
      <c r="A17" s="14"/>
    </row>
    <row r="18" spans="1:4" x14ac:dyDescent="0.2">
      <c r="A18" s="14"/>
    </row>
    <row r="26" spans="1:4" x14ac:dyDescent="0.2">
      <c r="D26" s="43" t="s">
        <v>282</v>
      </c>
    </row>
    <row r="27" spans="1:4" x14ac:dyDescent="0.2">
      <c r="D27" s="43"/>
    </row>
    <row r="67" spans="1:7" x14ac:dyDescent="0.2">
      <c r="B67" s="43"/>
      <c r="C67" s="43"/>
      <c r="D67" s="43"/>
      <c r="E67" s="43"/>
      <c r="F67" s="43"/>
      <c r="G67" s="43"/>
    </row>
    <row r="68" spans="1:7" x14ac:dyDescent="0.2">
      <c r="A68" s="82"/>
      <c r="B68" s="1"/>
      <c r="C68" s="1"/>
      <c r="D68" s="1"/>
      <c r="E68" s="1"/>
      <c r="F68" s="1"/>
      <c r="G68" s="1"/>
    </row>
    <row r="69" spans="1:7" x14ac:dyDescent="0.2">
      <c r="A69" s="82"/>
      <c r="B69" s="1"/>
      <c r="C69" s="1"/>
      <c r="D69" s="1"/>
      <c r="E69" s="1"/>
      <c r="F69" s="1"/>
      <c r="G69" s="1"/>
    </row>
    <row r="70" spans="1:7" x14ac:dyDescent="0.2">
      <c r="A70" s="82"/>
      <c r="B70" s="1"/>
      <c r="C70" s="1"/>
      <c r="D70" s="1"/>
      <c r="E70" s="1"/>
      <c r="F70" s="1"/>
      <c r="G70" s="1"/>
    </row>
    <row r="71" spans="1:7" x14ac:dyDescent="0.2">
      <c r="A71" s="82"/>
      <c r="B71" s="1"/>
      <c r="C71" s="1"/>
      <c r="D71" s="1"/>
      <c r="E71" s="1"/>
      <c r="F71" s="1"/>
      <c r="G71" s="1"/>
    </row>
    <row r="72" spans="1:7" x14ac:dyDescent="0.2">
      <c r="A72" s="82"/>
      <c r="B72" s="1"/>
      <c r="C72" s="1"/>
      <c r="D72" s="1"/>
      <c r="E72" s="1"/>
      <c r="F72" s="1"/>
      <c r="G72" s="1"/>
    </row>
    <row r="73" spans="1:7" x14ac:dyDescent="0.2">
      <c r="A73" s="82"/>
      <c r="B73" s="1"/>
      <c r="C73" s="1"/>
      <c r="D73" s="1"/>
      <c r="E73" s="1"/>
      <c r="F73" s="1"/>
      <c r="G73" s="1"/>
    </row>
    <row r="74" spans="1:7" x14ac:dyDescent="0.2">
      <c r="A74" s="82"/>
      <c r="B74" s="1"/>
      <c r="C74" s="1"/>
      <c r="D74" s="1"/>
      <c r="E74" s="1"/>
      <c r="F74" s="1"/>
      <c r="G74" s="1"/>
    </row>
    <row r="75" spans="1:7" x14ac:dyDescent="0.2">
      <c r="A75" s="82"/>
      <c r="B75" s="1"/>
      <c r="C75" s="1"/>
      <c r="D75" s="1"/>
      <c r="E75" s="1"/>
      <c r="F75" s="1"/>
      <c r="G75" s="1"/>
    </row>
    <row r="76" spans="1:7" x14ac:dyDescent="0.2">
      <c r="A76" s="82"/>
      <c r="B76" s="1"/>
      <c r="C76" s="1"/>
      <c r="D76" s="1"/>
      <c r="E76" s="1"/>
      <c r="F76" s="1"/>
      <c r="G76" s="1"/>
    </row>
  </sheetData>
  <pageMargins left="0.75" right="0.75" top="0.75" bottom="0.5" header="0.5" footer="0.75"/>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9D71-D600-47C7-90E9-4B4935E67206}">
  <dimension ref="A1:H27"/>
  <sheetViews>
    <sheetView topLeftCell="A33" workbookViewId="0">
      <selection activeCell="B27" sqref="B27"/>
    </sheetView>
  </sheetViews>
  <sheetFormatPr baseColWidth="10" defaultColWidth="9.1640625" defaultRowHeight="15" x14ac:dyDescent="0.2"/>
  <cols>
    <col min="1" max="1" width="40.6640625" style="81" customWidth="1"/>
    <col min="2" max="2" width="28.83203125" style="81" customWidth="1"/>
    <col min="3" max="4" width="40.6640625" style="81" customWidth="1"/>
    <col min="5" max="5" width="32.6640625" style="81" customWidth="1"/>
    <col min="6" max="6" width="32.5" style="81" customWidth="1"/>
    <col min="7" max="7" width="32.6640625" style="81" customWidth="1"/>
    <col min="8" max="8" width="36.5" style="81" customWidth="1"/>
    <col min="9" max="16384" width="9.1640625" style="81"/>
  </cols>
  <sheetData>
    <row r="1" spans="1:8" ht="19" x14ac:dyDescent="0.25">
      <c r="A1" s="56" t="s">
        <v>276</v>
      </c>
    </row>
    <row r="3" spans="1:8" x14ac:dyDescent="0.2">
      <c r="C3" s="43" t="s">
        <v>157</v>
      </c>
      <c r="D3" s="43" t="s">
        <v>156</v>
      </c>
      <c r="E3" s="43" t="s">
        <v>279</v>
      </c>
      <c r="F3" s="43" t="s">
        <v>155</v>
      </c>
      <c r="G3" s="43" t="s">
        <v>280</v>
      </c>
      <c r="H3" s="43" t="s">
        <v>275</v>
      </c>
    </row>
    <row r="4" spans="1:8" x14ac:dyDescent="0.2">
      <c r="A4" s="43"/>
      <c r="B4" s="43" t="s">
        <v>274</v>
      </c>
      <c r="C4" s="1">
        <v>117</v>
      </c>
      <c r="D4" s="1">
        <v>3</v>
      </c>
      <c r="E4" s="1">
        <v>16</v>
      </c>
      <c r="F4" s="1">
        <v>157</v>
      </c>
      <c r="G4" s="1">
        <v>82</v>
      </c>
      <c r="H4" s="1">
        <v>63</v>
      </c>
    </row>
    <row r="5" spans="1:8" x14ac:dyDescent="0.2">
      <c r="A5" s="43"/>
      <c r="B5" s="43" t="s">
        <v>273</v>
      </c>
      <c r="C5" s="1">
        <v>427</v>
      </c>
      <c r="D5" s="1">
        <v>40</v>
      </c>
      <c r="E5" s="1">
        <v>366</v>
      </c>
      <c r="F5" s="1">
        <v>201</v>
      </c>
      <c r="G5" s="1">
        <v>168</v>
      </c>
      <c r="H5" s="1">
        <v>85</v>
      </c>
    </row>
    <row r="6" spans="1:8" x14ac:dyDescent="0.2">
      <c r="A6" s="43"/>
      <c r="B6" s="43" t="s">
        <v>159</v>
      </c>
      <c r="C6" s="1">
        <v>435</v>
      </c>
      <c r="D6" s="1">
        <v>61</v>
      </c>
      <c r="E6" s="1">
        <v>461</v>
      </c>
      <c r="F6" s="1">
        <v>200</v>
      </c>
      <c r="G6" s="1">
        <v>152</v>
      </c>
      <c r="H6" s="1">
        <v>97</v>
      </c>
    </row>
    <row r="7" spans="1:8" x14ac:dyDescent="0.2">
      <c r="A7" s="43"/>
      <c r="B7" s="43" t="s">
        <v>272</v>
      </c>
      <c r="C7" s="1">
        <v>64</v>
      </c>
      <c r="D7" s="1">
        <v>3</v>
      </c>
      <c r="E7" s="1">
        <v>6</v>
      </c>
      <c r="F7" s="1">
        <v>368</v>
      </c>
      <c r="G7" s="1">
        <v>61</v>
      </c>
      <c r="H7" s="1">
        <v>69</v>
      </c>
    </row>
    <row r="8" spans="1:8" x14ac:dyDescent="0.2">
      <c r="A8" s="43"/>
      <c r="B8" s="43" t="s">
        <v>271</v>
      </c>
      <c r="C8" s="1">
        <v>233</v>
      </c>
      <c r="D8" s="1">
        <v>3</v>
      </c>
      <c r="E8" s="1">
        <v>20</v>
      </c>
      <c r="F8" s="1">
        <v>377</v>
      </c>
      <c r="G8" s="1">
        <v>56</v>
      </c>
      <c r="H8" s="1">
        <v>28</v>
      </c>
    </row>
    <row r="9" spans="1:8" x14ac:dyDescent="0.2">
      <c r="A9" s="43"/>
      <c r="B9" s="43" t="s">
        <v>270</v>
      </c>
      <c r="C9" s="1">
        <v>284</v>
      </c>
      <c r="D9" s="1">
        <v>6</v>
      </c>
      <c r="E9" s="1">
        <v>48</v>
      </c>
      <c r="F9" s="1">
        <v>333</v>
      </c>
      <c r="G9" s="1">
        <v>93</v>
      </c>
      <c r="H9" s="1">
        <v>57</v>
      </c>
    </row>
    <row r="10" spans="1:8" x14ac:dyDescent="0.2">
      <c r="A10" s="43"/>
      <c r="B10" s="43" t="s">
        <v>269</v>
      </c>
      <c r="C10" s="1">
        <v>64</v>
      </c>
      <c r="D10" s="1">
        <v>3</v>
      </c>
      <c r="E10" s="1">
        <v>11</v>
      </c>
      <c r="F10" s="1">
        <v>218</v>
      </c>
      <c r="G10" s="1">
        <v>51</v>
      </c>
      <c r="H10" s="1">
        <v>8</v>
      </c>
    </row>
    <row r="11" spans="1:8" x14ac:dyDescent="0.2">
      <c r="A11" s="43"/>
      <c r="B11" s="43" t="s">
        <v>268</v>
      </c>
      <c r="C11" s="1">
        <v>437</v>
      </c>
      <c r="D11" s="1">
        <v>0</v>
      </c>
      <c r="E11" s="1">
        <v>11</v>
      </c>
      <c r="F11" s="1">
        <v>394</v>
      </c>
      <c r="G11" s="1">
        <v>67</v>
      </c>
      <c r="H11" s="1">
        <v>15</v>
      </c>
    </row>
    <row r="12" spans="1:8" x14ac:dyDescent="0.2">
      <c r="A12" s="43"/>
      <c r="B12" s="43" t="s">
        <v>267</v>
      </c>
      <c r="C12" s="1">
        <v>142</v>
      </c>
      <c r="D12" s="1">
        <v>3</v>
      </c>
      <c r="E12" s="1">
        <v>6</v>
      </c>
      <c r="F12" s="1">
        <v>104</v>
      </c>
      <c r="G12" s="1">
        <v>28</v>
      </c>
      <c r="H12" s="1">
        <v>6</v>
      </c>
    </row>
    <row r="13" spans="1:8" x14ac:dyDescent="0.2">
      <c r="A13" s="43"/>
      <c r="B13" s="43" t="s">
        <v>266</v>
      </c>
      <c r="C13" s="1">
        <v>336</v>
      </c>
      <c r="D13" s="1">
        <v>9</v>
      </c>
      <c r="E13" s="1">
        <v>4</v>
      </c>
      <c r="F13" s="1">
        <v>79</v>
      </c>
      <c r="G13" s="1">
        <v>259</v>
      </c>
      <c r="H13" s="1">
        <v>11</v>
      </c>
    </row>
    <row r="14" spans="1:8" x14ac:dyDescent="0.2">
      <c r="A14" s="43"/>
      <c r="B14" s="43" t="s">
        <v>121</v>
      </c>
      <c r="C14" s="1">
        <v>366</v>
      </c>
      <c r="D14" s="1">
        <v>18</v>
      </c>
      <c r="E14" s="1">
        <v>69</v>
      </c>
      <c r="F14" s="1">
        <v>633</v>
      </c>
      <c r="G14" s="1">
        <v>210</v>
      </c>
      <c r="H14" s="1">
        <v>5</v>
      </c>
    </row>
    <row r="15" spans="1:8" x14ac:dyDescent="0.2">
      <c r="A15" s="43"/>
      <c r="B15" s="43" t="s">
        <v>265</v>
      </c>
      <c r="C15" s="1">
        <v>557</v>
      </c>
      <c r="D15" s="1">
        <v>3</v>
      </c>
      <c r="E15" s="1">
        <v>29</v>
      </c>
      <c r="F15" s="1">
        <v>739</v>
      </c>
      <c r="G15" s="1">
        <v>253</v>
      </c>
      <c r="H15" s="1">
        <v>14</v>
      </c>
    </row>
    <row r="16" spans="1:8" x14ac:dyDescent="0.2">
      <c r="A16" s="43"/>
      <c r="B16" s="43" t="s">
        <v>264</v>
      </c>
      <c r="C16" s="1">
        <v>438</v>
      </c>
      <c r="D16" s="1">
        <v>0</v>
      </c>
      <c r="E16" s="1">
        <v>16</v>
      </c>
      <c r="F16" s="1">
        <v>315</v>
      </c>
      <c r="G16" s="1">
        <v>36</v>
      </c>
      <c r="H16" s="1">
        <v>7</v>
      </c>
    </row>
    <row r="17" spans="1:8" x14ac:dyDescent="0.2">
      <c r="A17" s="43"/>
      <c r="B17" s="43" t="s">
        <v>124</v>
      </c>
      <c r="C17" s="1">
        <v>287</v>
      </c>
      <c r="D17" s="1">
        <v>21</v>
      </c>
      <c r="E17" s="1">
        <v>71</v>
      </c>
      <c r="F17" s="1">
        <v>454</v>
      </c>
      <c r="G17" s="1">
        <v>85</v>
      </c>
      <c r="H17" s="1">
        <v>39</v>
      </c>
    </row>
    <row r="18" spans="1:8" x14ac:dyDescent="0.2">
      <c r="A18" s="43"/>
      <c r="B18" s="43" t="s">
        <v>158</v>
      </c>
      <c r="C18" s="1">
        <v>493</v>
      </c>
      <c r="D18" s="1">
        <v>18</v>
      </c>
      <c r="E18" s="1">
        <v>142</v>
      </c>
      <c r="F18" s="1">
        <v>634</v>
      </c>
      <c r="G18" s="1">
        <v>139</v>
      </c>
      <c r="H18" s="1">
        <v>100</v>
      </c>
    </row>
    <row r="19" spans="1:8" x14ac:dyDescent="0.2">
      <c r="A19" s="43"/>
      <c r="B19" s="43" t="s">
        <v>127</v>
      </c>
      <c r="C19" s="1">
        <v>417</v>
      </c>
      <c r="D19" s="1">
        <v>19</v>
      </c>
      <c r="E19" s="1">
        <v>68</v>
      </c>
      <c r="F19" s="1">
        <v>527</v>
      </c>
      <c r="G19" s="1">
        <v>114</v>
      </c>
      <c r="H19" s="1">
        <v>10</v>
      </c>
    </row>
    <row r="20" spans="1:8" x14ac:dyDescent="0.2">
      <c r="A20" s="43"/>
      <c r="B20" s="43" t="s">
        <v>128</v>
      </c>
      <c r="C20" s="1">
        <v>68</v>
      </c>
      <c r="D20" s="1">
        <v>5</v>
      </c>
      <c r="E20" s="1">
        <v>23</v>
      </c>
      <c r="F20" s="1">
        <v>270</v>
      </c>
      <c r="G20" s="1">
        <v>36</v>
      </c>
      <c r="H20" s="1">
        <v>24</v>
      </c>
    </row>
    <row r="21" spans="1:8" x14ac:dyDescent="0.2">
      <c r="A21" s="43"/>
      <c r="B21" s="43" t="s">
        <v>129</v>
      </c>
      <c r="C21" s="1">
        <v>66</v>
      </c>
      <c r="D21" s="1">
        <v>3</v>
      </c>
      <c r="E21" s="1">
        <v>90</v>
      </c>
      <c r="F21" s="1">
        <v>230</v>
      </c>
      <c r="G21" s="1">
        <v>35</v>
      </c>
      <c r="H21" s="1">
        <v>3</v>
      </c>
    </row>
    <row r="23" spans="1:8" x14ac:dyDescent="0.2">
      <c r="A23" s="14"/>
    </row>
    <row r="24" spans="1:8" x14ac:dyDescent="0.2">
      <c r="A24" s="14"/>
    </row>
    <row r="25" spans="1:8" x14ac:dyDescent="0.2">
      <c r="A25" s="14"/>
    </row>
    <row r="26" spans="1:8" x14ac:dyDescent="0.2">
      <c r="B26" s="43" t="s">
        <v>281</v>
      </c>
    </row>
    <row r="27" spans="1:8" x14ac:dyDescent="0.2">
      <c r="B27" s="43" t="s">
        <v>283</v>
      </c>
    </row>
  </sheetData>
  <pageMargins left="0.75" right="0.75" top="0.75" bottom="0.5" header="0.5" footer="0.75"/>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F747-E84D-492F-A73D-F244B8F96A25}">
  <dimension ref="A2:W178"/>
  <sheetViews>
    <sheetView topLeftCell="D88" zoomScale="80" zoomScaleNormal="80" workbookViewId="0">
      <selection activeCell="J70" sqref="J70"/>
    </sheetView>
  </sheetViews>
  <sheetFormatPr baseColWidth="10" defaultRowHeight="15" x14ac:dyDescent="0.2"/>
  <cols>
    <col min="1" max="1" width="62.5" customWidth="1"/>
    <col min="2" max="2" width="14.83203125" bestFit="1" customWidth="1"/>
    <col min="3" max="3" width="16" bestFit="1" customWidth="1"/>
    <col min="4" max="4" width="14.83203125" customWidth="1"/>
    <col min="5" max="5" width="18.6640625" customWidth="1"/>
    <col min="6" max="6" width="23.5" customWidth="1"/>
    <col min="7" max="7" width="20.1640625" customWidth="1"/>
    <col min="8" max="8" width="19.6640625" customWidth="1"/>
    <col min="9" max="9" width="20.5" customWidth="1"/>
    <col min="10" max="10" width="19.6640625" customWidth="1"/>
    <col min="11" max="11" width="20.5" customWidth="1"/>
    <col min="12" max="13" width="22.1640625" customWidth="1"/>
    <col min="14" max="14" width="13.6640625" customWidth="1"/>
    <col min="15" max="15" width="21.33203125" customWidth="1"/>
    <col min="16" max="16" width="27.33203125" customWidth="1"/>
    <col min="17" max="17" width="21" customWidth="1"/>
    <col min="18" max="18" width="24.5" customWidth="1"/>
    <col min="19" max="19" width="26.1640625" customWidth="1"/>
    <col min="20" max="20" width="13.83203125" customWidth="1"/>
    <col min="21" max="21" width="25" customWidth="1"/>
    <col min="22" max="22" width="31.5" customWidth="1"/>
  </cols>
  <sheetData>
    <row r="2" spans="1:23" s="14" customFormat="1" ht="32" x14ac:dyDescent="0.2">
      <c r="A2" s="12" t="s">
        <v>108</v>
      </c>
      <c r="B2" s="13" t="s">
        <v>109</v>
      </c>
      <c r="C2" s="12" t="s">
        <v>110</v>
      </c>
      <c r="D2" s="12" t="s">
        <v>111</v>
      </c>
      <c r="E2" s="13" t="s">
        <v>112</v>
      </c>
      <c r="F2" s="13" t="s">
        <v>113</v>
      </c>
      <c r="G2" s="13" t="s">
        <v>114</v>
      </c>
      <c r="H2" s="13" t="s">
        <v>115</v>
      </c>
      <c r="I2" s="13" t="s">
        <v>116</v>
      </c>
      <c r="J2" s="13" t="s">
        <v>117</v>
      </c>
      <c r="K2" s="13" t="s">
        <v>118</v>
      </c>
      <c r="L2" s="13" t="s">
        <v>119</v>
      </c>
      <c r="M2" s="13" t="s">
        <v>120</v>
      </c>
      <c r="N2" s="13" t="s">
        <v>121</v>
      </c>
      <c r="O2" s="13" t="s">
        <v>122</v>
      </c>
      <c r="P2" s="13" t="s">
        <v>123</v>
      </c>
      <c r="Q2" s="13" t="s">
        <v>124</v>
      </c>
      <c r="R2" s="13" t="s">
        <v>125</v>
      </c>
      <c r="S2" s="13" t="s">
        <v>126</v>
      </c>
      <c r="T2" s="13" t="s">
        <v>127</v>
      </c>
      <c r="U2" s="13" t="s">
        <v>128</v>
      </c>
      <c r="V2" s="13" t="s">
        <v>129</v>
      </c>
      <c r="W2" s="14" t="s">
        <v>130</v>
      </c>
    </row>
    <row r="3" spans="1:23" x14ac:dyDescent="0.2">
      <c r="A3" s="15" t="s">
        <v>131</v>
      </c>
      <c r="B3" s="15">
        <v>6330</v>
      </c>
      <c r="C3" s="15">
        <v>6330</v>
      </c>
      <c r="D3" s="15"/>
      <c r="E3" s="16"/>
      <c r="F3" s="16"/>
      <c r="G3" s="17"/>
      <c r="H3" s="17"/>
      <c r="I3" s="17"/>
      <c r="J3" s="17"/>
      <c r="K3" s="17"/>
      <c r="L3" s="17"/>
      <c r="M3" s="17"/>
      <c r="N3" s="17"/>
      <c r="O3" s="17"/>
      <c r="P3" s="17"/>
      <c r="Q3" s="17"/>
      <c r="R3" s="17"/>
      <c r="S3" s="17"/>
      <c r="T3" s="17"/>
      <c r="U3" s="17"/>
      <c r="V3" s="17"/>
      <c r="W3" s="18"/>
    </row>
    <row r="4" spans="1:23" x14ac:dyDescent="0.2">
      <c r="A4" s="15" t="s">
        <v>132</v>
      </c>
      <c r="B4" s="15">
        <v>2300</v>
      </c>
      <c r="C4" s="15"/>
      <c r="D4" s="15">
        <v>2300.0000000000005</v>
      </c>
      <c r="E4" s="19">
        <v>79.890310786106042</v>
      </c>
      <c r="F4" s="19">
        <v>18.2205971968312</v>
      </c>
      <c r="G4" s="19">
        <v>47.653869591712372</v>
      </c>
      <c r="H4" s="19">
        <v>133.15051797684339</v>
      </c>
      <c r="I4" s="19">
        <v>183.60755636806826</v>
      </c>
      <c r="J4" s="19">
        <v>0</v>
      </c>
      <c r="K4" s="19">
        <v>245.27726995734309</v>
      </c>
      <c r="L4" s="19">
        <v>121.93784277879342</v>
      </c>
      <c r="M4" s="19">
        <v>155.57586837294335</v>
      </c>
      <c r="N4" s="19">
        <v>193.41864716636198</v>
      </c>
      <c r="O4" s="19">
        <v>301.34064594759298</v>
      </c>
      <c r="P4" s="19">
        <v>256.48994515539306</v>
      </c>
      <c r="Q4" s="19">
        <v>86.89823278488727</v>
      </c>
      <c r="R4" s="19">
        <v>79.890310786106042</v>
      </c>
      <c r="S4" s="19">
        <v>53.260207190737361</v>
      </c>
      <c r="T4" s="19">
        <v>271.90737355271176</v>
      </c>
      <c r="U4" s="19">
        <v>46.252285191956126</v>
      </c>
      <c r="V4" s="19">
        <v>25.228519195612432</v>
      </c>
      <c r="W4" s="18"/>
    </row>
    <row r="5" spans="1:23" ht="16" x14ac:dyDescent="0.2">
      <c r="A5" s="20" t="s">
        <v>133</v>
      </c>
      <c r="B5" s="20">
        <v>1641</v>
      </c>
      <c r="C5" s="20"/>
      <c r="D5" s="20">
        <v>1641</v>
      </c>
      <c r="E5" s="19">
        <v>57</v>
      </c>
      <c r="F5" s="19">
        <v>13</v>
      </c>
      <c r="G5" s="19">
        <v>34</v>
      </c>
      <c r="H5" s="19">
        <v>95</v>
      </c>
      <c r="I5" s="19">
        <v>131</v>
      </c>
      <c r="J5" s="19">
        <v>0</v>
      </c>
      <c r="K5" s="19">
        <v>175</v>
      </c>
      <c r="L5" s="19">
        <v>87</v>
      </c>
      <c r="M5" s="19">
        <v>111</v>
      </c>
      <c r="N5" s="19">
        <v>138</v>
      </c>
      <c r="O5" s="19">
        <v>215</v>
      </c>
      <c r="P5" s="19">
        <v>183</v>
      </c>
      <c r="Q5" s="19">
        <v>62</v>
      </c>
      <c r="R5" s="19">
        <v>57</v>
      </c>
      <c r="S5" s="19">
        <v>38</v>
      </c>
      <c r="T5" s="19">
        <v>194</v>
      </c>
      <c r="U5" s="19">
        <v>33</v>
      </c>
      <c r="V5" s="19">
        <v>18</v>
      </c>
      <c r="W5" s="18"/>
    </row>
    <row r="6" spans="1:23" x14ac:dyDescent="0.2">
      <c r="A6" s="15" t="s">
        <v>134</v>
      </c>
      <c r="B6" s="15">
        <v>1387.441</v>
      </c>
      <c r="C6" s="15"/>
      <c r="D6" s="15">
        <v>1387.441</v>
      </c>
      <c r="E6" s="19">
        <v>27.452999999999999</v>
      </c>
      <c r="F6" s="19">
        <v>1.5349999999999999</v>
      </c>
      <c r="G6" s="19">
        <v>16.387</v>
      </c>
      <c r="H6" s="19">
        <v>94.02</v>
      </c>
      <c r="I6" s="19">
        <v>88.272999999999996</v>
      </c>
      <c r="J6" s="19">
        <v>0</v>
      </c>
      <c r="K6" s="19">
        <v>113.455</v>
      </c>
      <c r="L6" s="19">
        <v>91.441999999999993</v>
      </c>
      <c r="M6" s="19">
        <v>44.515000000000001</v>
      </c>
      <c r="N6" s="19">
        <v>80.400999999999996</v>
      </c>
      <c r="O6" s="19">
        <v>260.77199999999999</v>
      </c>
      <c r="P6" s="19">
        <v>183.83</v>
      </c>
      <c r="Q6" s="19">
        <v>41.802999999999997</v>
      </c>
      <c r="R6" s="19">
        <v>55.125999999999998</v>
      </c>
      <c r="S6" s="19">
        <v>31.867999999999999</v>
      </c>
      <c r="T6" s="19">
        <v>194.858</v>
      </c>
      <c r="U6" s="19">
        <v>44.158000000000001</v>
      </c>
      <c r="V6" s="19">
        <v>17.545000000000002</v>
      </c>
      <c r="W6" s="18"/>
    </row>
    <row r="7" spans="1:23" ht="15.75" customHeight="1" x14ac:dyDescent="0.2">
      <c r="A7" s="15" t="s">
        <v>135</v>
      </c>
      <c r="B7" s="15">
        <v>780</v>
      </c>
      <c r="C7" s="15">
        <v>150</v>
      </c>
      <c r="D7" s="15">
        <v>630</v>
      </c>
      <c r="E7" s="16">
        <v>21.735491380743863</v>
      </c>
      <c r="F7" s="16">
        <v>4.9038301646250213</v>
      </c>
      <c r="G7" s="16">
        <v>13.045285738041128</v>
      </c>
      <c r="H7" s="16">
        <v>36.626572806385454</v>
      </c>
      <c r="I7" s="16">
        <v>50.215619976719694</v>
      </c>
      <c r="J7" s="16">
        <v>9.9772739870295432E-3</v>
      </c>
      <c r="K7" s="16">
        <v>67.231860761598583</v>
      </c>
      <c r="L7" s="16">
        <v>33.433845130536</v>
      </c>
      <c r="M7" s="16">
        <v>42.602959924616151</v>
      </c>
      <c r="N7" s="16">
        <v>53.064131700016631</v>
      </c>
      <c r="O7" s="16">
        <v>82.427249043844583</v>
      </c>
      <c r="P7" s="16">
        <v>70.409622526467487</v>
      </c>
      <c r="Q7" s="16">
        <v>23.681059808214624</v>
      </c>
      <c r="R7" s="16">
        <v>21.905105038523363</v>
      </c>
      <c r="S7" s="16">
        <v>14.541876836095559</v>
      </c>
      <c r="T7" s="16">
        <v>74.455407128207966</v>
      </c>
      <c r="U7" s="16">
        <v>12.716035696469154</v>
      </c>
      <c r="V7" s="16">
        <v>6.99406906490771</v>
      </c>
      <c r="W7" s="18"/>
    </row>
    <row r="8" spans="1:23" x14ac:dyDescent="0.2">
      <c r="A8" s="21" t="s">
        <v>136</v>
      </c>
      <c r="B8" s="21">
        <v>13000</v>
      </c>
      <c r="C8" s="21">
        <v>13000</v>
      </c>
      <c r="D8" s="21"/>
      <c r="E8" s="17"/>
      <c r="F8" s="17"/>
      <c r="G8" s="17"/>
      <c r="H8" s="17"/>
      <c r="I8" s="17"/>
      <c r="J8" s="17"/>
      <c r="K8" s="17"/>
      <c r="L8" s="17"/>
      <c r="M8" s="17"/>
      <c r="N8" s="17"/>
      <c r="O8" s="17"/>
      <c r="P8" s="17"/>
      <c r="Q8" s="17"/>
      <c r="R8" s="17"/>
      <c r="S8" s="17"/>
      <c r="T8" s="17"/>
      <c r="U8" s="17"/>
      <c r="V8" s="17"/>
      <c r="W8" s="18"/>
    </row>
    <row r="9" spans="1:23" x14ac:dyDescent="0.2">
      <c r="A9" s="21" t="s">
        <v>137</v>
      </c>
      <c r="B9" s="21">
        <v>11100</v>
      </c>
      <c r="C9" s="21">
        <v>11100</v>
      </c>
      <c r="D9" s="21"/>
      <c r="E9" s="17"/>
      <c r="F9" s="17"/>
      <c r="G9" s="17"/>
      <c r="H9" s="17"/>
      <c r="I9" s="17"/>
      <c r="J9" s="17"/>
      <c r="K9" s="17"/>
      <c r="L9" s="17"/>
      <c r="M9" s="17"/>
      <c r="N9" s="17"/>
      <c r="O9" s="17"/>
      <c r="P9" s="17"/>
      <c r="Q9" s="17"/>
      <c r="R9" s="17"/>
      <c r="S9" s="17"/>
      <c r="T9" s="17"/>
      <c r="U9" s="17"/>
      <c r="V9" s="17"/>
      <c r="W9" s="18"/>
    </row>
    <row r="10" spans="1:23" ht="16" x14ac:dyDescent="0.2">
      <c r="A10" s="22" t="s">
        <v>138</v>
      </c>
      <c r="B10" s="22">
        <v>2100</v>
      </c>
      <c r="C10" s="22">
        <v>2100</v>
      </c>
      <c r="D10" s="22"/>
      <c r="E10" s="16"/>
      <c r="F10" s="17"/>
      <c r="G10" s="17"/>
      <c r="H10" s="17"/>
      <c r="I10" s="17"/>
      <c r="J10" s="17"/>
      <c r="K10" s="17"/>
      <c r="L10" s="17"/>
      <c r="M10" s="17"/>
      <c r="N10" s="17"/>
      <c r="O10" s="17"/>
      <c r="P10" s="17"/>
      <c r="Q10" s="17"/>
      <c r="R10" s="17"/>
      <c r="S10" s="17"/>
      <c r="T10" s="17"/>
      <c r="U10" s="17"/>
      <c r="V10" s="17"/>
      <c r="W10" s="18"/>
    </row>
    <row r="11" spans="1:23" x14ac:dyDescent="0.2">
      <c r="A11" s="21" t="s">
        <v>139</v>
      </c>
      <c r="B11" s="21">
        <v>600</v>
      </c>
      <c r="C11" s="21">
        <v>600</v>
      </c>
      <c r="D11" s="21"/>
      <c r="E11" s="17"/>
      <c r="F11" s="17"/>
      <c r="G11" s="17"/>
      <c r="H11" s="17"/>
      <c r="I11" s="17"/>
      <c r="J11" s="17"/>
      <c r="K11" s="17"/>
      <c r="L11" s="17"/>
      <c r="M11" s="17"/>
      <c r="N11" s="17"/>
      <c r="O11" s="17"/>
      <c r="P11" s="17"/>
      <c r="Q11" s="17"/>
      <c r="R11" s="17"/>
      <c r="S11" s="17"/>
      <c r="T11" s="17"/>
      <c r="U11" s="17"/>
      <c r="V11" s="17"/>
      <c r="W11" s="18"/>
    </row>
    <row r="12" spans="1:23" x14ac:dyDescent="0.2">
      <c r="A12" s="23" t="s">
        <v>140</v>
      </c>
      <c r="B12" s="58">
        <v>1415.0442477876095</v>
      </c>
      <c r="C12" s="58">
        <f>B12</f>
        <v>1415.0442477876095</v>
      </c>
      <c r="D12" s="23"/>
      <c r="E12" s="19"/>
      <c r="F12" s="19"/>
      <c r="G12" s="19"/>
      <c r="H12" s="19"/>
      <c r="I12" s="19"/>
      <c r="J12" s="19"/>
      <c r="K12" s="19"/>
      <c r="L12" s="19"/>
      <c r="M12" s="19"/>
      <c r="N12" s="19"/>
      <c r="O12" s="19"/>
      <c r="P12" s="19"/>
      <c r="Q12" s="19"/>
      <c r="R12" s="19"/>
      <c r="S12" s="19"/>
      <c r="T12" s="19"/>
      <c r="U12" s="19"/>
      <c r="V12" s="19"/>
      <c r="W12" s="18"/>
    </row>
    <row r="13" spans="1:23" x14ac:dyDescent="0.2">
      <c r="A13" s="23" t="s">
        <v>141</v>
      </c>
      <c r="B13" s="58">
        <v>1086.8104982070465</v>
      </c>
      <c r="C13" s="58">
        <v>430.40122661025742</v>
      </c>
      <c r="D13" s="58">
        <v>656.40927159678915</v>
      </c>
      <c r="E13" s="19">
        <v>16.303995648063992</v>
      </c>
      <c r="F13" s="19">
        <v>105.93261002186259</v>
      </c>
      <c r="G13" s="19">
        <v>21.897653729447647</v>
      </c>
      <c r="H13" s="19">
        <v>29.876204791266193</v>
      </c>
      <c r="I13" s="19">
        <v>33.388501726088492</v>
      </c>
      <c r="J13" s="19">
        <v>14.309357882609355</v>
      </c>
      <c r="K13" s="19">
        <v>39.329053331899047</v>
      </c>
      <c r="L13" s="19">
        <v>12.444805188814803</v>
      </c>
      <c r="M13" s="19">
        <v>29.789481410159475</v>
      </c>
      <c r="N13" s="19">
        <v>55.89321912328321</v>
      </c>
      <c r="O13" s="19">
        <v>71.76359786581358</v>
      </c>
      <c r="P13" s="19">
        <v>35.426501182096494</v>
      </c>
      <c r="Q13" s="19">
        <v>41.19360602569359</v>
      </c>
      <c r="R13" s="19">
        <v>35.730033015970029</v>
      </c>
      <c r="S13" s="19">
        <v>22.634802468854797</v>
      </c>
      <c r="T13" s="19">
        <v>53.941943048381937</v>
      </c>
      <c r="U13" s="19">
        <v>17.648208055218205</v>
      </c>
      <c r="V13" s="19">
        <v>18.905697081265696</v>
      </c>
      <c r="W13" s="18"/>
    </row>
    <row r="14" spans="1:23" x14ac:dyDescent="0.2">
      <c r="A14" s="25" t="s">
        <v>142</v>
      </c>
      <c r="B14" s="57">
        <v>845</v>
      </c>
      <c r="C14" s="57">
        <f>B14</f>
        <v>845</v>
      </c>
      <c r="D14" s="25"/>
      <c r="E14" s="26"/>
      <c r="F14" s="26"/>
      <c r="G14" s="26"/>
      <c r="H14" s="26"/>
      <c r="I14" s="26"/>
      <c r="J14" s="26"/>
      <c r="K14" s="26"/>
      <c r="L14" s="26"/>
      <c r="M14" s="26"/>
      <c r="N14" s="26"/>
      <c r="O14" s="26"/>
      <c r="P14" s="26"/>
      <c r="Q14" s="26"/>
      <c r="R14" s="26"/>
      <c r="S14" s="26"/>
      <c r="T14" s="26"/>
      <c r="U14" s="26"/>
      <c r="V14" s="26"/>
      <c r="W14" s="18"/>
    </row>
    <row r="15" spans="1:23" x14ac:dyDescent="0.2">
      <c r="A15" s="23" t="s">
        <v>143</v>
      </c>
      <c r="B15" s="58">
        <v>305</v>
      </c>
      <c r="C15" s="57">
        <f>B15</f>
        <v>305</v>
      </c>
      <c r="D15" s="23"/>
      <c r="E15" s="27"/>
      <c r="F15" s="27"/>
      <c r="G15" s="27"/>
      <c r="H15" s="27"/>
      <c r="I15" s="27"/>
      <c r="J15" s="27"/>
      <c r="K15" s="27"/>
      <c r="L15" s="27"/>
      <c r="M15" s="27"/>
      <c r="N15" s="27"/>
      <c r="O15" s="27"/>
      <c r="P15" s="27"/>
      <c r="Q15" s="27"/>
      <c r="R15" s="27"/>
      <c r="S15" s="27"/>
      <c r="T15" s="27"/>
      <c r="U15" s="27"/>
      <c r="V15" s="27"/>
      <c r="W15" s="18"/>
    </row>
    <row r="16" spans="1:23" x14ac:dyDescent="0.2">
      <c r="A16" s="60" t="s">
        <v>144</v>
      </c>
      <c r="B16" s="61">
        <v>15000</v>
      </c>
      <c r="C16" s="62">
        <v>8930</v>
      </c>
      <c r="D16" s="28">
        <f>SUM(Tabell1[[#This Row],[Østfold]:[Finnmark]])</f>
        <v>6217.2010712294805</v>
      </c>
      <c r="E16" s="24">
        <f>B103</f>
        <v>66.581596653815694</v>
      </c>
      <c r="F16" s="24">
        <f t="shared" ref="F16:R16" si="0">C103</f>
        <v>1661.9739821213336</v>
      </c>
      <c r="G16" s="24">
        <f t="shared" si="0"/>
        <v>115.08974383536722</v>
      </c>
      <c r="H16" s="24">
        <f t="shared" si="0"/>
        <v>231.82776068319831</v>
      </c>
      <c r="I16" s="24">
        <f t="shared" si="0"/>
        <v>338.62178321723172</v>
      </c>
      <c r="J16" s="24">
        <f t="shared" si="0"/>
        <v>24.437925575677159</v>
      </c>
      <c r="K16" s="24">
        <f t="shared" si="0"/>
        <v>199.51137787626794</v>
      </c>
      <c r="L16" s="24">
        <f t="shared" si="0"/>
        <v>253.24891499358026</v>
      </c>
      <c r="M16" s="24">
        <f t="shared" si="0"/>
        <v>384.69988677226036</v>
      </c>
      <c r="N16" s="24">
        <f t="shared" si="0"/>
        <v>1235.0952525868668</v>
      </c>
      <c r="O16" s="24">
        <f t="shared" si="0"/>
        <v>757.58848254928944</v>
      </c>
      <c r="P16" s="24">
        <f t="shared" si="0"/>
        <v>108.92190942015313</v>
      </c>
      <c r="Q16" s="24">
        <f t="shared" si="0"/>
        <v>166.73776317645229</v>
      </c>
      <c r="R16" s="24">
        <f t="shared" si="0"/>
        <v>282.90503951463296</v>
      </c>
      <c r="T16" s="24">
        <f>P103</f>
        <v>271.47264347958992</v>
      </c>
      <c r="U16" s="24">
        <f>Q103</f>
        <v>58.912570814058839</v>
      </c>
      <c r="V16" s="24">
        <f>R103</f>
        <v>59.5744379597039</v>
      </c>
      <c r="W16" s="59">
        <v>320</v>
      </c>
    </row>
    <row r="17" spans="1:23" x14ac:dyDescent="0.2">
      <c r="A17" s="60" t="s">
        <v>145</v>
      </c>
      <c r="B17" s="61">
        <v>700</v>
      </c>
      <c r="C17" s="62"/>
      <c r="D17" s="63">
        <f>Tabell1[[#This Row],[totalt]]</f>
        <v>700</v>
      </c>
      <c r="E17" s="24">
        <v>7.4964790624753288</v>
      </c>
      <c r="F17" s="24">
        <v>187.12307582724992</v>
      </c>
      <c r="G17" s="24">
        <v>12.9580529504775</v>
      </c>
      <c r="H17" s="24">
        <v>26.101686372859628</v>
      </c>
      <c r="I17" s="24">
        <v>38.125716948251664</v>
      </c>
      <c r="J17" s="24">
        <v>2.7514869966383624</v>
      </c>
      <c r="K17" s="24">
        <v>22.463157120599533</v>
      </c>
      <c r="L17" s="24">
        <v>28.513512505788938</v>
      </c>
      <c r="M17" s="24">
        <v>43.313690140526354</v>
      </c>
      <c r="N17" s="24">
        <v>139.06043361081689</v>
      </c>
      <c r="O17" s="24">
        <v>85.297536899450947</v>
      </c>
      <c r="P17" s="24">
        <v>12.263611184611296</v>
      </c>
      <c r="Q17" s="24">
        <v>18.773147737432815</v>
      </c>
      <c r="R17" s="24">
        <v>31.852520996410526</v>
      </c>
      <c r="S17" s="24">
        <v>0</v>
      </c>
      <c r="T17" s="24">
        <v>30.56533772328735</v>
      </c>
      <c r="U17" s="24">
        <v>6.6330168668143177</v>
      </c>
      <c r="V17" s="24">
        <v>6.7075370563085137</v>
      </c>
      <c r="W17" s="29"/>
    </row>
    <row r="18" spans="1:23" x14ac:dyDescent="0.2">
      <c r="A18" s="30"/>
      <c r="B18" s="31">
        <f>SUBTOTAL(109,Tabell1[totalt])</f>
        <v>58590.295745994656</v>
      </c>
      <c r="C18" s="32">
        <f>SUBTOTAL(109,Tabell1[Stat])</f>
        <v>45205.445474397864</v>
      </c>
      <c r="D18" s="31">
        <f>SUBTOTAL(109,Tabell1[Kommuner og fylker totalt])</f>
        <v>13532.051342826271</v>
      </c>
      <c r="E18" s="31">
        <f>SUBTOTAL(109,Tabell1[Østfold])</f>
        <v>276.46087353120492</v>
      </c>
      <c r="F18" s="31">
        <f>SUBTOTAL(109,Tabell1[Akershus og Oslo])</f>
        <v>1992.6890953319023</v>
      </c>
      <c r="G18" s="31">
        <f>SUBTOTAL(109,Tabell1[Hedmark])</f>
        <v>261.03160584504587</v>
      </c>
      <c r="H18" s="31">
        <f>SUBTOTAL(109,Tabell1[Oppland])</f>
        <v>646.60274263055294</v>
      </c>
      <c r="I18" s="31">
        <f>SUBTOTAL(109,Tabell1[Buskerud])</f>
        <v>863.23217823635991</v>
      </c>
      <c r="J18" s="31">
        <f>SUBTOTAL(109,Tabell1[Vestfold])</f>
        <v>41.508747728911906</v>
      </c>
      <c r="K18" s="31">
        <f>SUBTOTAL(109,Tabell1[Telemark])</f>
        <v>862.26771904770817</v>
      </c>
      <c r="L18" s="31">
        <f>SUBTOTAL(109,Tabell1[Aust-Agder])</f>
        <v>628.02092059751351</v>
      </c>
      <c r="M18" s="31">
        <f>SUBTOTAL(109,Tabell1[Vest-Agder])</f>
        <v>811.49688662050551</v>
      </c>
      <c r="N18" s="31">
        <f>SUBTOTAL(109,Tabell1[Rogaland])</f>
        <v>1894.9326841873456</v>
      </c>
      <c r="O18" s="31">
        <f>SUBTOTAL(109,Tabell1[Hordaland])</f>
        <v>1774.1895123059915</v>
      </c>
      <c r="P18" s="31">
        <f>SUBTOTAL(109,Tabell1[Sogn og Fjordane])</f>
        <v>850.34158946872139</v>
      </c>
      <c r="Q18" s="31">
        <f>SUBTOTAL(109,Tabell1[Møre og Romsdal])</f>
        <v>441.08680953268055</v>
      </c>
      <c r="R18" s="31">
        <f>SUBTOTAL(109,Tabell1[Sør-Trøndelag])</f>
        <v>564.40900935164291</v>
      </c>
      <c r="S18" s="31">
        <f>SUBTOTAL(109,Tabell1[Nord-Trøndelag])</f>
        <v>160.3048864956877</v>
      </c>
      <c r="T18" s="31">
        <f>SUBTOTAL(109,Tabell1[Nordland])</f>
        <v>1091.200704932179</v>
      </c>
      <c r="U18" s="31">
        <f>SUBTOTAL(109,Tabell1[Troms])</f>
        <v>219.32011662451663</v>
      </c>
      <c r="V18" s="31">
        <f>SUBTOTAL(109,Tabell1[Finnmark])</f>
        <v>152.95526035779827</v>
      </c>
      <c r="W18" s="30"/>
    </row>
    <row r="20" spans="1:23" x14ac:dyDescent="0.2">
      <c r="A20" t="s">
        <v>166</v>
      </c>
      <c r="B20" s="53">
        <v>12300</v>
      </c>
      <c r="E20" s="1"/>
      <c r="F20" s="1"/>
      <c r="G20" s="1"/>
      <c r="H20" s="1"/>
      <c r="I20" s="1"/>
      <c r="J20" s="1"/>
      <c r="K20" s="1"/>
      <c r="L20" s="1"/>
      <c r="M20" s="1"/>
      <c r="N20" s="1"/>
      <c r="O20" s="1"/>
      <c r="P20" s="1"/>
      <c r="Q20" s="1"/>
      <c r="R20" s="1"/>
      <c r="S20" s="1"/>
      <c r="T20" s="1"/>
      <c r="U20" s="1"/>
      <c r="V20" s="1"/>
    </row>
    <row r="21" spans="1:23" x14ac:dyDescent="0.2">
      <c r="A21" t="s">
        <v>167</v>
      </c>
      <c r="B21" s="1">
        <v>1415.0442477876095</v>
      </c>
    </row>
    <row r="22" spans="1:23" x14ac:dyDescent="0.2">
      <c r="A22" t="s">
        <v>141</v>
      </c>
      <c r="B22" s="1">
        <v>1086.8104982070465</v>
      </c>
    </row>
    <row r="23" spans="1:23" x14ac:dyDescent="0.2">
      <c r="A23" t="s">
        <v>143</v>
      </c>
      <c r="B23" s="1">
        <v>304.85408528800031</v>
      </c>
    </row>
    <row r="24" spans="1:23" x14ac:dyDescent="0.2">
      <c r="A24" t="s">
        <v>142</v>
      </c>
      <c r="B24" s="1">
        <v>844.89773715610102</v>
      </c>
    </row>
    <row r="25" spans="1:23" x14ac:dyDescent="0.2">
      <c r="C25" s="1">
        <f>B13</f>
        <v>1086.8104982070465</v>
      </c>
      <c r="D25">
        <f>C25/C26</f>
        <v>1</v>
      </c>
    </row>
    <row r="26" spans="1:23" x14ac:dyDescent="0.2">
      <c r="C26">
        <f>C13+D13</f>
        <v>1086.8104982070465</v>
      </c>
    </row>
    <row r="31" spans="1:23" ht="32" x14ac:dyDescent="0.2">
      <c r="A31" s="34"/>
      <c r="B31" s="34" t="s">
        <v>112</v>
      </c>
      <c r="C31" s="34" t="s">
        <v>113</v>
      </c>
      <c r="D31" s="34" t="s">
        <v>114</v>
      </c>
      <c r="E31" s="34" t="s">
        <v>115</v>
      </c>
      <c r="F31" s="34" t="s">
        <v>116</v>
      </c>
      <c r="G31" s="34" t="s">
        <v>117</v>
      </c>
      <c r="H31" s="34" t="s">
        <v>118</v>
      </c>
      <c r="I31" s="34" t="s">
        <v>119</v>
      </c>
      <c r="J31" s="34" t="s">
        <v>120</v>
      </c>
      <c r="K31" s="34" t="s">
        <v>121</v>
      </c>
      <c r="L31" s="34" t="s">
        <v>122</v>
      </c>
      <c r="M31" s="34" t="s">
        <v>123</v>
      </c>
      <c r="N31" s="34" t="s">
        <v>124</v>
      </c>
      <c r="O31" s="34" t="s">
        <v>125</v>
      </c>
      <c r="P31" s="34" t="s">
        <v>126</v>
      </c>
      <c r="Q31" s="34" t="s">
        <v>127</v>
      </c>
      <c r="R31" s="34" t="s">
        <v>128</v>
      </c>
      <c r="S31" s="34" t="s">
        <v>129</v>
      </c>
    </row>
    <row r="32" spans="1:23" ht="16" x14ac:dyDescent="0.2">
      <c r="A32" s="35" t="s">
        <v>133</v>
      </c>
      <c r="B32" s="36">
        <v>57</v>
      </c>
      <c r="C32" s="36">
        <v>13</v>
      </c>
      <c r="D32" s="36">
        <v>34</v>
      </c>
      <c r="E32" s="36">
        <v>95</v>
      </c>
      <c r="F32" s="36">
        <v>131</v>
      </c>
      <c r="G32" s="36">
        <v>0</v>
      </c>
      <c r="H32" s="36">
        <v>175</v>
      </c>
      <c r="I32" s="36">
        <v>87</v>
      </c>
      <c r="J32" s="36">
        <v>111</v>
      </c>
      <c r="K32" s="36">
        <v>138</v>
      </c>
      <c r="L32" s="36">
        <v>215</v>
      </c>
      <c r="M32" s="36">
        <v>183</v>
      </c>
      <c r="N32" s="36">
        <v>62</v>
      </c>
      <c r="O32" s="36">
        <v>57</v>
      </c>
      <c r="P32" s="36">
        <v>38</v>
      </c>
      <c r="Q32" s="36">
        <v>194</v>
      </c>
      <c r="R32" s="36">
        <v>33</v>
      </c>
      <c r="S32" s="36">
        <v>18</v>
      </c>
      <c r="T32" s="1">
        <f>SUM(B32:S32)</f>
        <v>1641</v>
      </c>
    </row>
    <row r="33" spans="1:20" x14ac:dyDescent="0.2">
      <c r="A33" s="37" t="s">
        <v>146</v>
      </c>
      <c r="B33" s="36">
        <v>27.452999999999999</v>
      </c>
      <c r="C33" s="36">
        <v>1.5349999999999999</v>
      </c>
      <c r="D33" s="36">
        <v>16.387</v>
      </c>
      <c r="E33" s="36">
        <v>94.02</v>
      </c>
      <c r="F33" s="36">
        <v>88.272999999999996</v>
      </c>
      <c r="G33" s="36">
        <v>0</v>
      </c>
      <c r="H33" s="36">
        <v>113.455</v>
      </c>
      <c r="I33" s="36">
        <v>91.441999999999993</v>
      </c>
      <c r="J33" s="36">
        <v>44.515000000000001</v>
      </c>
      <c r="K33" s="36">
        <v>80.400999999999996</v>
      </c>
      <c r="L33" s="36">
        <v>260.77199999999999</v>
      </c>
      <c r="M33" s="36">
        <v>183.83</v>
      </c>
      <c r="N33" s="36">
        <v>41.802999999999997</v>
      </c>
      <c r="O33" s="36">
        <v>55.125999999999998</v>
      </c>
      <c r="P33" s="36">
        <v>31.867999999999999</v>
      </c>
      <c r="Q33" s="36">
        <v>194.858</v>
      </c>
      <c r="R33" s="36">
        <v>44.158000000000001</v>
      </c>
      <c r="S33" s="36">
        <v>17.545000000000002</v>
      </c>
      <c r="T33" s="1">
        <f t="shared" ref="T33:T37" si="1">SUM(B33:S33)</f>
        <v>1387.4409999999998</v>
      </c>
    </row>
    <row r="34" spans="1:20" x14ac:dyDescent="0.2">
      <c r="A34" s="37" t="s">
        <v>135</v>
      </c>
      <c r="B34" s="38">
        <v>21.735491380743863</v>
      </c>
      <c r="C34" s="38">
        <v>4.9038301646250213</v>
      </c>
      <c r="D34" s="38">
        <v>13.045285738041128</v>
      </c>
      <c r="E34" s="38">
        <v>36.626572806385454</v>
      </c>
      <c r="F34" s="38">
        <v>50.215619976719694</v>
      </c>
      <c r="G34" s="38">
        <v>9.9772739870295432E-3</v>
      </c>
      <c r="H34" s="38">
        <v>67.231860761598583</v>
      </c>
      <c r="I34" s="38">
        <v>33.433845130536</v>
      </c>
      <c r="J34" s="38">
        <v>42.602959924616151</v>
      </c>
      <c r="K34" s="38">
        <v>53.064131700016631</v>
      </c>
      <c r="L34" s="38">
        <v>82.427249043844583</v>
      </c>
      <c r="M34" s="38">
        <v>70.409622526467487</v>
      </c>
      <c r="N34" s="38">
        <v>23.681059808214624</v>
      </c>
      <c r="O34" s="38">
        <v>21.905105038523363</v>
      </c>
      <c r="P34" s="38">
        <v>14.541876836095559</v>
      </c>
      <c r="Q34" s="38">
        <v>74.455407128207966</v>
      </c>
      <c r="R34" s="38">
        <v>12.716035696469154</v>
      </c>
      <c r="S34" s="38">
        <v>6.99406906490771</v>
      </c>
      <c r="T34" s="1">
        <f t="shared" si="1"/>
        <v>630</v>
      </c>
    </row>
    <row r="35" spans="1:20" x14ac:dyDescent="0.2">
      <c r="A35" s="37" t="s">
        <v>147</v>
      </c>
      <c r="B35" s="36">
        <v>79.890310786106042</v>
      </c>
      <c r="C35" s="36">
        <v>18.2205971968312</v>
      </c>
      <c r="D35" s="36">
        <v>47.653869591712372</v>
      </c>
      <c r="E35" s="36">
        <v>133.15051797684339</v>
      </c>
      <c r="F35" s="36">
        <v>183.60755636806826</v>
      </c>
      <c r="G35" s="36">
        <v>0</v>
      </c>
      <c r="H35" s="36">
        <v>245.27726995734309</v>
      </c>
      <c r="I35" s="36">
        <v>121.93784277879342</v>
      </c>
      <c r="J35" s="36">
        <v>155.57586837294335</v>
      </c>
      <c r="K35" s="36">
        <v>193.41864716636198</v>
      </c>
      <c r="L35" s="36">
        <v>301.34064594759298</v>
      </c>
      <c r="M35" s="36">
        <v>256.48994515539306</v>
      </c>
      <c r="N35" s="36">
        <v>86.89823278488727</v>
      </c>
      <c r="O35" s="36">
        <v>79.890310786106042</v>
      </c>
      <c r="P35" s="36">
        <v>53.260207190737361</v>
      </c>
      <c r="Q35" s="36">
        <v>271.90737355271176</v>
      </c>
      <c r="R35" s="36">
        <v>46.252285191956126</v>
      </c>
      <c r="S35" s="36">
        <v>25.228519195612432</v>
      </c>
      <c r="T35" s="1">
        <f t="shared" si="1"/>
        <v>2300.0000000000005</v>
      </c>
    </row>
    <row r="36" spans="1:20" x14ac:dyDescent="0.2">
      <c r="A36" s="39" t="s">
        <v>141</v>
      </c>
      <c r="B36" s="36">
        <v>24.262466369281565</v>
      </c>
      <c r="C36" s="36">
        <v>157.64150356424167</v>
      </c>
      <c r="D36" s="36">
        <v>32.586557224699973</v>
      </c>
      <c r="E36" s="36">
        <v>44.459679064986695</v>
      </c>
      <c r="F36" s="36">
        <v>49.6864337881564</v>
      </c>
      <c r="G36" s="36">
        <v>21.294185909209887</v>
      </c>
      <c r="H36" s="36">
        <v>58.52674733228293</v>
      </c>
      <c r="I36" s="36">
        <v>18.519488957403748</v>
      </c>
      <c r="J36" s="36">
        <v>44.33062339280967</v>
      </c>
      <c r="K36" s="36">
        <v>83.176380718095587</v>
      </c>
      <c r="L36" s="36">
        <v>106.793568726492</v>
      </c>
      <c r="M36" s="36">
        <v>52.719242084316598</v>
      </c>
      <c r="N36" s="36">
        <v>61.301444284089058</v>
      </c>
      <c r="O36" s="36">
        <v>53.170936936936201</v>
      </c>
      <c r="P36" s="36">
        <v>33.683530438204727</v>
      </c>
      <c r="Q36" s="36">
        <v>80.27262809411242</v>
      </c>
      <c r="R36" s="36">
        <v>26.262829288025525</v>
      </c>
      <c r="S36" s="36">
        <v>28.134136534592457</v>
      </c>
      <c r="T36" s="1">
        <f t="shared" si="1"/>
        <v>976.82238270793709</v>
      </c>
    </row>
    <row r="37" spans="1:20" x14ac:dyDescent="0.2">
      <c r="A37" s="40" t="s">
        <v>144</v>
      </c>
      <c r="B37" s="41">
        <v>50.345161269043501</v>
      </c>
      <c r="C37" s="41">
        <v>1176.4647549580707</v>
      </c>
      <c r="D37" s="42">
        <v>85.883059831261122</v>
      </c>
      <c r="E37" s="42">
        <v>132.21455656067977</v>
      </c>
      <c r="F37" s="42">
        <v>216.31662588776919</v>
      </c>
      <c r="G37" s="42">
        <v>6.2404877521339008</v>
      </c>
      <c r="H37" s="42">
        <v>104.40325477838718</v>
      </c>
      <c r="I37" s="42">
        <v>181.79911084699555</v>
      </c>
      <c r="J37" s="42">
        <v>251.33965203090955</v>
      </c>
      <c r="K37" s="42">
        <v>969.09052685800191</v>
      </c>
      <c r="L37" s="42">
        <v>407.93926845784068</v>
      </c>
      <c r="M37" s="42">
        <v>67.010645342902691</v>
      </c>
      <c r="N37" s="42">
        <v>110.72682421632673</v>
      </c>
      <c r="O37" s="42">
        <v>85.211385357283092</v>
      </c>
      <c r="P37" s="42">
        <v>4.6385324300504012</v>
      </c>
      <c r="Q37" s="42">
        <v>157.96870899584104</v>
      </c>
      <c r="R37" s="42">
        <v>34.597086232812849</v>
      </c>
      <c r="S37" s="42">
        <v>37.810358193690348</v>
      </c>
      <c r="T37" s="1">
        <f t="shared" si="1"/>
        <v>4080</v>
      </c>
    </row>
    <row r="38" spans="1:20" x14ac:dyDescent="0.2">
      <c r="B38" s="1">
        <f>SUM(B32:B37)</f>
        <v>260.68642980517495</v>
      </c>
      <c r="C38" s="1">
        <f t="shared" ref="C38:S38" si="2">SUM(C32:C37)</f>
        <v>1371.7656858837686</v>
      </c>
      <c r="D38" s="1">
        <f t="shared" si="2"/>
        <v>229.55577238571459</v>
      </c>
      <c r="E38" s="1">
        <f t="shared" si="2"/>
        <v>535.47132640889527</v>
      </c>
      <c r="F38" s="1">
        <f t="shared" si="2"/>
        <v>719.09923602071353</v>
      </c>
      <c r="G38" s="1">
        <f t="shared" si="2"/>
        <v>27.544650935330818</v>
      </c>
      <c r="H38" s="1">
        <f t="shared" si="2"/>
        <v>763.89413282961186</v>
      </c>
      <c r="I38" s="1">
        <f t="shared" si="2"/>
        <v>534.13228771372872</v>
      </c>
      <c r="J38" s="1">
        <f t="shared" si="2"/>
        <v>649.36410372127875</v>
      </c>
      <c r="K38" s="1">
        <f t="shared" si="2"/>
        <v>1517.1506864424762</v>
      </c>
      <c r="L38" s="1">
        <f t="shared" si="2"/>
        <v>1374.2727321757702</v>
      </c>
      <c r="M38" s="1">
        <f t="shared" si="2"/>
        <v>813.45945510907984</v>
      </c>
      <c r="N38" s="1">
        <f t="shared" si="2"/>
        <v>386.41056109351774</v>
      </c>
      <c r="O38" s="1">
        <f t="shared" si="2"/>
        <v>352.30373811884874</v>
      </c>
      <c r="P38" s="1">
        <f t="shared" si="2"/>
        <v>175.99214689508804</v>
      </c>
      <c r="Q38" s="1">
        <f t="shared" si="2"/>
        <v>973.46211777087319</v>
      </c>
      <c r="R38" s="1">
        <f t="shared" si="2"/>
        <v>196.98623640926365</v>
      </c>
      <c r="S38" s="1">
        <f t="shared" si="2"/>
        <v>133.71208298880293</v>
      </c>
    </row>
    <row r="39" spans="1:20" x14ac:dyDescent="0.2">
      <c r="A39" s="43" t="s">
        <v>148</v>
      </c>
      <c r="B39" s="44">
        <f>B38/B42</f>
        <v>1.2002727841552013E-2</v>
      </c>
      <c r="C39" s="44">
        <f t="shared" ref="C39:S39" si="3">C38/C42</f>
        <v>1.3573509446161716E-2</v>
      </c>
      <c r="D39" s="44">
        <f t="shared" si="3"/>
        <v>1.4032165424752814E-2</v>
      </c>
      <c r="E39" s="44">
        <f t="shared" si="3"/>
        <v>3.2480481030983568E-2</v>
      </c>
      <c r="F39" s="44">
        <f t="shared" si="3"/>
        <v>3.3389045382949151E-2</v>
      </c>
      <c r="G39" s="44">
        <f t="shared" si="3"/>
        <v>1.4872741785051206E-3</v>
      </c>
      <c r="H39" s="44">
        <f t="shared" si="3"/>
        <v>5.1125911983085678E-2</v>
      </c>
      <c r="I39" s="44">
        <f t="shared" si="3"/>
        <v>5.4029674944686773E-2</v>
      </c>
      <c r="J39" s="44">
        <f t="shared" si="3"/>
        <v>4.3024586506248137E-2</v>
      </c>
      <c r="K39" s="44">
        <f t="shared" si="3"/>
        <v>4.2460737554627467E-2</v>
      </c>
      <c r="L39" s="44">
        <f t="shared" si="3"/>
        <v>3.4014066212337428E-2</v>
      </c>
      <c r="M39" s="44">
        <f t="shared" si="3"/>
        <v>7.6184770163777782E-2</v>
      </c>
      <c r="N39" s="44">
        <f t="shared" si="3"/>
        <v>1.7599615638066224E-2</v>
      </c>
      <c r="O39" s="44">
        <f t="shared" si="3"/>
        <v>1.4202316324389586E-2</v>
      </c>
      <c r="P39" s="44">
        <f t="shared" si="3"/>
        <v>1.4714997240822264E-2</v>
      </c>
      <c r="Q39" s="44">
        <f t="shared" si="3"/>
        <v>4.4257264316844389E-2</v>
      </c>
      <c r="R39" s="44">
        <f t="shared" si="3"/>
        <v>1.3262756829636513E-2</v>
      </c>
      <c r="S39" s="44">
        <f t="shared" si="3"/>
        <v>1.6623733112963779E-2</v>
      </c>
      <c r="T39" s="1"/>
    </row>
    <row r="40" spans="1:20" x14ac:dyDescent="0.2">
      <c r="A40" s="43"/>
      <c r="B40" s="43"/>
      <c r="C40" s="43"/>
      <c r="D40" s="43"/>
      <c r="E40" s="43"/>
      <c r="F40" s="43"/>
      <c r="G40" s="43"/>
      <c r="H40" s="43"/>
      <c r="I40" s="43"/>
      <c r="J40" s="43"/>
      <c r="K40" s="43"/>
      <c r="L40" s="43"/>
      <c r="M40" s="43"/>
      <c r="N40" s="43"/>
      <c r="O40" s="43"/>
      <c r="P40" s="43"/>
      <c r="Q40" s="43"/>
      <c r="R40" s="43"/>
      <c r="S40" s="43"/>
    </row>
    <row r="41" spans="1:20" x14ac:dyDescent="0.2">
      <c r="A41" s="1"/>
      <c r="B41" s="45"/>
      <c r="C41" s="45"/>
      <c r="D41" s="45"/>
      <c r="E41" s="45"/>
      <c r="F41" s="45"/>
      <c r="G41" s="45"/>
      <c r="H41" s="45"/>
      <c r="I41" s="45"/>
      <c r="J41" s="45"/>
      <c r="K41" s="45"/>
      <c r="L41" s="45"/>
      <c r="M41" s="45"/>
      <c r="N41" s="45"/>
      <c r="O41" s="45"/>
      <c r="P41" s="45"/>
      <c r="Q41" s="45"/>
      <c r="R41" s="45"/>
      <c r="S41" s="45"/>
    </row>
    <row r="42" spans="1:20" x14ac:dyDescent="0.2">
      <c r="A42" t="s">
        <v>149</v>
      </c>
      <c r="B42" s="46">
        <v>21718.932000000001</v>
      </c>
      <c r="C42" s="46">
        <v>101061.976</v>
      </c>
      <c r="D42" s="46">
        <v>16359.254999999999</v>
      </c>
      <c r="E42" s="46">
        <v>16485.941999999999</v>
      </c>
      <c r="F42" s="46">
        <v>21536.981</v>
      </c>
      <c r="G42" s="46">
        <v>18520.223999999998</v>
      </c>
      <c r="H42" s="46">
        <v>14941.428</v>
      </c>
      <c r="I42" s="46">
        <v>9885.9060000000009</v>
      </c>
      <c r="J42" s="46">
        <v>15092.861000000001</v>
      </c>
      <c r="K42" s="46">
        <v>35730.671999999999</v>
      </c>
      <c r="L42" s="46">
        <v>40403.071000000004</v>
      </c>
      <c r="M42" s="46">
        <v>10677.455</v>
      </c>
      <c r="N42" s="46">
        <v>21955.625</v>
      </c>
      <c r="O42" s="46">
        <v>24806.076000000001</v>
      </c>
      <c r="P42" s="46">
        <v>11960.053</v>
      </c>
      <c r="Q42" s="46">
        <v>21995.532999999999</v>
      </c>
      <c r="R42" s="46">
        <v>14852.585999999999</v>
      </c>
      <c r="S42" s="46">
        <v>8043.4449999999997</v>
      </c>
    </row>
    <row r="47" spans="1:20" x14ac:dyDescent="0.2">
      <c r="A47" s="1">
        <v>1641</v>
      </c>
    </row>
    <row r="48" spans="1:20" x14ac:dyDescent="0.2">
      <c r="A48" s="1">
        <v>1387.4409999999998</v>
      </c>
    </row>
    <row r="49" spans="1:1" x14ac:dyDescent="0.2">
      <c r="A49" s="1">
        <v>630</v>
      </c>
    </row>
    <row r="50" spans="1:1" x14ac:dyDescent="0.2">
      <c r="A50" s="1">
        <v>2300.0000000000005</v>
      </c>
    </row>
    <row r="51" spans="1:1" x14ac:dyDescent="0.2">
      <c r="A51" s="1">
        <v>976.82238270793709</v>
      </c>
    </row>
    <row r="52" spans="1:1" x14ac:dyDescent="0.2">
      <c r="A52" s="1">
        <v>4080</v>
      </c>
    </row>
    <row r="69" spans="1:23" ht="16" x14ac:dyDescent="0.2">
      <c r="J69" s="84"/>
    </row>
    <row r="72" spans="1:23" ht="16" x14ac:dyDescent="0.2">
      <c r="A72" s="47" t="s">
        <v>150</v>
      </c>
      <c r="B72" s="48">
        <f>SUM(E72:V72)</f>
        <v>126287</v>
      </c>
      <c r="C72" s="47"/>
      <c r="D72" s="49">
        <f>SUM(E72:V72)</f>
        <v>126287</v>
      </c>
      <c r="E72" s="48">
        <v>4357</v>
      </c>
      <c r="F72" s="48">
        <v>983</v>
      </c>
      <c r="G72" s="48">
        <v>2615</v>
      </c>
      <c r="H72" s="48">
        <v>7342</v>
      </c>
      <c r="I72" s="48">
        <v>10066</v>
      </c>
      <c r="J72" s="48">
        <v>2</v>
      </c>
      <c r="K72" s="48">
        <v>13477</v>
      </c>
      <c r="L72" s="48">
        <v>6702</v>
      </c>
      <c r="M72" s="48">
        <v>8540</v>
      </c>
      <c r="N72" s="48">
        <v>10637</v>
      </c>
      <c r="O72" s="48">
        <v>16523</v>
      </c>
      <c r="P72" s="48">
        <v>14114</v>
      </c>
      <c r="Q72" s="48">
        <v>4747</v>
      </c>
      <c r="R72" s="48">
        <v>4391</v>
      </c>
      <c r="S72" s="48">
        <v>2915</v>
      </c>
      <c r="T72" s="48">
        <v>14925</v>
      </c>
      <c r="U72" s="48">
        <v>2549</v>
      </c>
      <c r="V72" s="48">
        <v>1402</v>
      </c>
      <c r="W72" s="50"/>
    </row>
    <row r="87" spans="1:3" ht="16" x14ac:dyDescent="0.2">
      <c r="A87" s="51" t="s">
        <v>151</v>
      </c>
      <c r="B87">
        <v>1275</v>
      </c>
    </row>
    <row r="88" spans="1:3" x14ac:dyDescent="0.2">
      <c r="A88" t="s">
        <v>152</v>
      </c>
      <c r="B88">
        <f>84%</f>
        <v>0.84</v>
      </c>
    </row>
    <row r="89" spans="1:3" x14ac:dyDescent="0.2">
      <c r="B89" s="52">
        <f>B87*B88*1000</f>
        <v>1071000</v>
      </c>
    </row>
    <row r="91" spans="1:3" x14ac:dyDescent="0.2">
      <c r="A91" s="46">
        <v>44107.243196861411</v>
      </c>
      <c r="B91" s="33">
        <f>A91/B89</f>
        <v>4.1183233610514854E-2</v>
      </c>
      <c r="C91" t="s">
        <v>153</v>
      </c>
    </row>
    <row r="97" spans="1:21" ht="32" x14ac:dyDescent="0.2">
      <c r="B97" s="34" t="s">
        <v>112</v>
      </c>
      <c r="C97" s="34" t="s">
        <v>113</v>
      </c>
      <c r="D97" s="34" t="s">
        <v>114</v>
      </c>
      <c r="E97" s="34" t="s">
        <v>115</v>
      </c>
      <c r="F97" s="34" t="s">
        <v>116</v>
      </c>
      <c r="G97" s="34" t="s">
        <v>117</v>
      </c>
      <c r="H97" s="34" t="s">
        <v>118</v>
      </c>
      <c r="I97" s="34" t="s">
        <v>119</v>
      </c>
      <c r="J97" s="34" t="s">
        <v>120</v>
      </c>
      <c r="K97" s="34" t="s">
        <v>121</v>
      </c>
      <c r="L97" s="34" t="s">
        <v>122</v>
      </c>
      <c r="M97" s="34" t="s">
        <v>123</v>
      </c>
      <c r="N97" s="34" t="s">
        <v>124</v>
      </c>
      <c r="O97" s="34" t="s">
        <v>158</v>
      </c>
      <c r="P97" s="34" t="s">
        <v>127</v>
      </c>
      <c r="Q97" s="34" t="s">
        <v>128</v>
      </c>
      <c r="R97" s="34" t="s">
        <v>129</v>
      </c>
    </row>
    <row r="98" spans="1:21" ht="16" x14ac:dyDescent="0.2">
      <c r="A98" s="35" t="s">
        <v>133</v>
      </c>
      <c r="B98" s="1">
        <v>56</v>
      </c>
      <c r="C98" s="1">
        <v>13</v>
      </c>
      <c r="D98" s="1">
        <v>33</v>
      </c>
      <c r="E98" s="1">
        <v>96</v>
      </c>
      <c r="F98" s="1">
        <v>131</v>
      </c>
      <c r="G98" s="1">
        <v>0</v>
      </c>
      <c r="H98" s="1">
        <v>179</v>
      </c>
      <c r="I98" s="1">
        <v>92</v>
      </c>
      <c r="J98" s="1">
        <v>115</v>
      </c>
      <c r="K98" s="1">
        <v>144</v>
      </c>
      <c r="L98" s="1">
        <v>221</v>
      </c>
      <c r="M98" s="1">
        <v>188</v>
      </c>
      <c r="N98" s="1">
        <v>57</v>
      </c>
      <c r="O98" s="1">
        <v>97</v>
      </c>
      <c r="P98" s="1">
        <v>202</v>
      </c>
      <c r="Q98" s="1">
        <v>33</v>
      </c>
      <c r="R98" s="1">
        <v>18</v>
      </c>
      <c r="S98" s="1">
        <f>SUM(B98:R98)</f>
        <v>1675</v>
      </c>
      <c r="T98" s="35"/>
    </row>
    <row r="99" spans="1:21" x14ac:dyDescent="0.2">
      <c r="A99" s="37" t="s">
        <v>146</v>
      </c>
      <c r="B99" s="1">
        <v>57.611383613067773</v>
      </c>
      <c r="C99" s="1">
        <v>9.2849176622080751</v>
      </c>
      <c r="D99" s="1">
        <v>51.995538908365219</v>
      </c>
      <c r="E99" s="1">
        <v>168.85285977129828</v>
      </c>
      <c r="F99" s="1">
        <v>246.72985158291294</v>
      </c>
      <c r="G99" s="1">
        <v>8.1625649777653415E-3</v>
      </c>
      <c r="H99" s="1">
        <v>264.98134687319629</v>
      </c>
      <c r="I99" s="1">
        <v>68.97775534460601</v>
      </c>
      <c r="J99" s="1">
        <v>30.81368279106416</v>
      </c>
      <c r="K99" s="1">
        <v>212.23485198687663</v>
      </c>
      <c r="L99" s="1">
        <v>449.54306294420394</v>
      </c>
      <c r="M99" s="1">
        <v>246.919631218646</v>
      </c>
      <c r="N99" s="1">
        <v>89.316826627952807</v>
      </c>
      <c r="O99" s="1">
        <v>137.93510427676759</v>
      </c>
      <c r="P99" s="1">
        <v>323.54775058866255</v>
      </c>
      <c r="Q99" s="1">
        <v>67.541143908519302</v>
      </c>
      <c r="R99" s="1">
        <v>23.706129336674991</v>
      </c>
      <c r="S99" s="1">
        <f t="shared" ref="S99:S104" si="4">SUM(B99:R99)</f>
        <v>2450.0000000000005</v>
      </c>
      <c r="T99" s="37"/>
    </row>
    <row r="100" spans="1:21" x14ac:dyDescent="0.2">
      <c r="A100" s="37" t="s">
        <v>135</v>
      </c>
      <c r="B100" s="1">
        <v>21.461077844311376</v>
      </c>
      <c r="C100" s="1">
        <v>4.9820359281437128</v>
      </c>
      <c r="D100" s="1">
        <v>12.646706586826348</v>
      </c>
      <c r="E100" s="1">
        <v>36.790419161676645</v>
      </c>
      <c r="F100" s="1">
        <v>50.203592814371255</v>
      </c>
      <c r="G100" s="1">
        <v>0</v>
      </c>
      <c r="H100" s="1">
        <v>68.598802395209574</v>
      </c>
      <c r="I100" s="1">
        <v>35.257485029940121</v>
      </c>
      <c r="J100" s="1">
        <v>44.071856287425149</v>
      </c>
      <c r="K100" s="1">
        <v>55.185628742514972</v>
      </c>
      <c r="L100" s="1">
        <v>84.694610778443121</v>
      </c>
      <c r="M100" s="1">
        <v>72.047904191616766</v>
      </c>
      <c r="N100" s="1">
        <v>21.844311377245511</v>
      </c>
      <c r="O100" s="1">
        <v>37.17365269461078</v>
      </c>
      <c r="P100" s="1">
        <v>77.41317365269461</v>
      </c>
      <c r="Q100" s="1">
        <v>12.646706586826348</v>
      </c>
      <c r="R100" s="1">
        <v>6.8982035928143715</v>
      </c>
      <c r="S100" s="1">
        <f t="shared" si="4"/>
        <v>641.91616766467052</v>
      </c>
      <c r="T100" s="37"/>
    </row>
    <row r="101" spans="1:21" x14ac:dyDescent="0.2">
      <c r="A101" s="37" t="s">
        <v>147</v>
      </c>
      <c r="B101" s="1">
        <v>84.08037416693</v>
      </c>
      <c r="C101" s="1">
        <v>382.25896005169739</v>
      </c>
      <c r="D101" s="1">
        <v>330.79380874097694</v>
      </c>
      <c r="E101" s="1">
        <v>33.748988066283431</v>
      </c>
      <c r="F101" s="1">
        <v>68.825806262626983</v>
      </c>
      <c r="G101" s="1">
        <v>64.520760619090396</v>
      </c>
      <c r="H101" s="1">
        <v>0.13314917323240033</v>
      </c>
      <c r="I101" s="1">
        <v>121.25695482514851</v>
      </c>
      <c r="J101" s="1">
        <v>54.094514609127287</v>
      </c>
      <c r="K101" s="1">
        <v>106.50768803326244</v>
      </c>
      <c r="L101" s="1">
        <v>243.81644143744296</v>
      </c>
      <c r="M101" s="1">
        <v>327.60322167739554</v>
      </c>
      <c r="N101" s="1">
        <v>110.66793395090879</v>
      </c>
      <c r="O101" s="1">
        <v>184.26181210698803</v>
      </c>
      <c r="P101" s="1">
        <v>139.23076171979022</v>
      </c>
      <c r="Q101" s="1">
        <v>168.47830911201928</v>
      </c>
      <c r="R101" s="1">
        <v>57.519444217597702</v>
      </c>
      <c r="S101" s="1">
        <f t="shared" si="4"/>
        <v>2477.7989287705186</v>
      </c>
      <c r="T101" s="37"/>
    </row>
    <row r="102" spans="1:21" x14ac:dyDescent="0.2">
      <c r="A102" s="39" t="s">
        <v>141</v>
      </c>
      <c r="B102" s="68">
        <v>16.886875262140698</v>
      </c>
      <c r="C102" s="68">
        <v>109.71977730162163</v>
      </c>
      <c r="D102" s="68">
        <v>22.680510657928334</v>
      </c>
      <c r="E102" s="68">
        <v>30.944300679826974</v>
      </c>
      <c r="F102" s="68">
        <v>34.582164765554097</v>
      </c>
      <c r="G102" s="68">
        <v>14.820927756666041</v>
      </c>
      <c r="H102" s="68">
        <v>40.735095379685148</v>
      </c>
      <c r="I102" s="68">
        <v>12.889715958070163</v>
      </c>
      <c r="J102" s="68">
        <v>30.854476875241119</v>
      </c>
      <c r="K102" s="68">
        <v>57.891442055583418</v>
      </c>
      <c r="L102" s="68">
        <v>74.329198294794836</v>
      </c>
      <c r="M102" s="68">
        <v>36.693024173321682</v>
      </c>
      <c r="N102" s="68">
        <v>42.666307178281023</v>
      </c>
      <c r="O102" s="68">
        <v>60.575043575945415</v>
      </c>
      <c r="P102" s="68">
        <v>55.870406452401681</v>
      </c>
      <c r="Q102" s="68">
        <v>18.279144233221452</v>
      </c>
      <c r="R102" s="68">
        <v>19.581589399716346</v>
      </c>
      <c r="S102" s="1">
        <f t="shared" si="4"/>
        <v>680</v>
      </c>
      <c r="T102" s="39"/>
      <c r="U102" s="1"/>
    </row>
    <row r="103" spans="1:21" x14ac:dyDescent="0.2">
      <c r="A103" s="40" t="s">
        <v>144</v>
      </c>
      <c r="B103" s="1">
        <v>66.581596653815694</v>
      </c>
      <c r="C103" s="1">
        <v>1661.9739821213336</v>
      </c>
      <c r="D103" s="1">
        <v>115.08974383536722</v>
      </c>
      <c r="E103" s="1">
        <v>231.82776068319831</v>
      </c>
      <c r="F103" s="1">
        <v>338.62178321723172</v>
      </c>
      <c r="G103" s="1">
        <v>24.437925575677159</v>
      </c>
      <c r="H103" s="1">
        <v>199.51137787626794</v>
      </c>
      <c r="I103" s="1">
        <v>253.24891499358026</v>
      </c>
      <c r="J103" s="1">
        <v>384.69988677226036</v>
      </c>
      <c r="K103" s="1">
        <v>1235.0952525868668</v>
      </c>
      <c r="L103" s="1">
        <v>757.58848254928944</v>
      </c>
      <c r="M103" s="1">
        <v>108.92190942015313</v>
      </c>
      <c r="N103" s="1">
        <v>166.73776317645229</v>
      </c>
      <c r="O103" s="1">
        <v>282.90503951463296</v>
      </c>
      <c r="P103" s="1">
        <v>271.47264347958992</v>
      </c>
      <c r="Q103" s="1">
        <v>58.912570814058839</v>
      </c>
      <c r="R103" s="1">
        <v>59.5744379597039</v>
      </c>
      <c r="S103" s="1">
        <f t="shared" si="4"/>
        <v>6217.2010712294805</v>
      </c>
      <c r="T103" s="40"/>
    </row>
    <row r="104" spans="1:21" x14ac:dyDescent="0.2">
      <c r="A104" s="73" t="s">
        <v>263</v>
      </c>
      <c r="B104" s="71">
        <f>SUM(B98:B103)</f>
        <v>302.62130754026555</v>
      </c>
      <c r="C104" s="71">
        <f t="shared" ref="C104:R104" si="5">SUM(C98:C103)</f>
        <v>2181.2196730650044</v>
      </c>
      <c r="D104" s="71">
        <f t="shared" si="5"/>
        <v>566.20630872946401</v>
      </c>
      <c r="E104" s="71">
        <f t="shared" si="5"/>
        <v>598.16432836228364</v>
      </c>
      <c r="F104" s="71">
        <f t="shared" si="5"/>
        <v>869.96319864269697</v>
      </c>
      <c r="G104" s="71">
        <f t="shared" si="5"/>
        <v>103.78777651641136</v>
      </c>
      <c r="H104" s="71">
        <f t="shared" si="5"/>
        <v>752.95977169759135</v>
      </c>
      <c r="I104" s="71">
        <f t="shared" si="5"/>
        <v>583.63082615134499</v>
      </c>
      <c r="J104" s="71">
        <f t="shared" si="5"/>
        <v>659.53441733511806</v>
      </c>
      <c r="K104" s="71">
        <f t="shared" si="5"/>
        <v>1810.9148634051041</v>
      </c>
      <c r="L104" s="71">
        <f t="shared" si="5"/>
        <v>1830.9717960041744</v>
      </c>
      <c r="M104" s="71">
        <f t="shared" si="5"/>
        <v>980.18569068113322</v>
      </c>
      <c r="N104" s="71">
        <f t="shared" si="5"/>
        <v>488.23314231084044</v>
      </c>
      <c r="O104" s="71">
        <f t="shared" si="5"/>
        <v>799.85065216894486</v>
      </c>
      <c r="P104" s="71">
        <f t="shared" si="5"/>
        <v>1069.534735893139</v>
      </c>
      <c r="Q104" s="71">
        <f t="shared" si="5"/>
        <v>358.85787465464523</v>
      </c>
      <c r="R104" s="71">
        <f t="shared" si="5"/>
        <v>185.2798045065073</v>
      </c>
      <c r="S104" s="1">
        <f t="shared" si="4"/>
        <v>14141.916167664667</v>
      </c>
    </row>
    <row r="105" spans="1:21" x14ac:dyDescent="0.2">
      <c r="B105" s="43"/>
      <c r="C105" s="43"/>
      <c r="D105" s="43"/>
      <c r="E105" s="43"/>
      <c r="F105" s="43"/>
      <c r="G105" s="43"/>
      <c r="H105" s="43"/>
      <c r="I105" s="43"/>
      <c r="J105" s="43"/>
      <c r="K105" s="43"/>
      <c r="L105" s="43"/>
      <c r="M105" s="43"/>
      <c r="N105" s="43"/>
      <c r="O105" s="43"/>
      <c r="P105" s="43"/>
      <c r="Q105" s="43"/>
      <c r="R105" s="43"/>
      <c r="S105" s="43"/>
    </row>
    <row r="107" spans="1:21" ht="16" x14ac:dyDescent="0.2">
      <c r="C107" s="67"/>
      <c r="D107" s="67"/>
      <c r="E107" s="67"/>
      <c r="F107" s="67"/>
      <c r="G107" s="67"/>
      <c r="H107" s="67"/>
      <c r="I107" s="67"/>
      <c r="J107" s="85" t="s">
        <v>287</v>
      </c>
      <c r="K107" s="67"/>
      <c r="L107" s="67"/>
      <c r="M107" s="67"/>
      <c r="N107" s="67"/>
      <c r="O107" s="67"/>
      <c r="P107" s="67"/>
      <c r="Q107" s="67"/>
      <c r="R107" s="67"/>
      <c r="S107">
        <f>SUM(B107:R107)</f>
        <v>0</v>
      </c>
    </row>
    <row r="108" spans="1:21" x14ac:dyDescent="0.2">
      <c r="B108" s="1"/>
      <c r="C108" s="1"/>
      <c r="D108" s="1"/>
      <c r="E108" s="1"/>
      <c r="F108" s="1"/>
      <c r="G108" s="1"/>
      <c r="H108" s="1"/>
      <c r="I108" s="1"/>
      <c r="J108" s="1"/>
      <c r="K108" s="1"/>
      <c r="L108" s="1"/>
      <c r="M108" s="1"/>
      <c r="N108" s="1"/>
      <c r="O108" s="1"/>
      <c r="P108" s="1"/>
      <c r="Q108" s="1"/>
      <c r="R108" s="1"/>
    </row>
    <row r="109" spans="1:21" x14ac:dyDescent="0.2">
      <c r="C109" s="67"/>
      <c r="D109" s="67"/>
      <c r="E109" s="67"/>
      <c r="F109" s="67"/>
      <c r="G109" s="67"/>
      <c r="H109" s="67"/>
      <c r="I109" s="67"/>
      <c r="J109" s="67"/>
      <c r="K109" s="67"/>
      <c r="L109" s="67"/>
      <c r="M109" s="67"/>
      <c r="N109" s="67"/>
      <c r="O109" s="67"/>
      <c r="P109" s="67"/>
      <c r="Q109" s="67"/>
      <c r="R109" s="67"/>
      <c r="S109">
        <f>SUM(B109:R109)</f>
        <v>0</v>
      </c>
    </row>
    <row r="110" spans="1:21" x14ac:dyDescent="0.2">
      <c r="S110">
        <v>5750</v>
      </c>
    </row>
    <row r="113" spans="1:7" x14ac:dyDescent="0.2">
      <c r="A113" s="60" t="s">
        <v>258</v>
      </c>
      <c r="B113" s="61">
        <v>10720</v>
      </c>
      <c r="C113" s="62">
        <v>10720</v>
      </c>
      <c r="D113" s="69"/>
    </row>
    <row r="114" spans="1:7" x14ac:dyDescent="0.2">
      <c r="A114" s="60" t="s">
        <v>259</v>
      </c>
      <c r="B114" s="61">
        <v>2250</v>
      </c>
      <c r="C114" s="62"/>
      <c r="D114" s="74">
        <v>2250</v>
      </c>
    </row>
    <row r="115" spans="1:7" x14ac:dyDescent="0.2">
      <c r="A115" s="60" t="s">
        <v>133</v>
      </c>
      <c r="B115" s="61">
        <v>1670</v>
      </c>
      <c r="C115" s="62"/>
      <c r="D115" s="76">
        <v>1670</v>
      </c>
      <c r="F115" s="77">
        <v>1675</v>
      </c>
      <c r="G115" s="67" t="s">
        <v>133</v>
      </c>
    </row>
    <row r="116" spans="1:7" x14ac:dyDescent="0.2">
      <c r="A116" s="60" t="s">
        <v>260</v>
      </c>
      <c r="B116" s="61">
        <v>2450</v>
      </c>
      <c r="C116" s="62"/>
      <c r="D116" s="76">
        <v>2450</v>
      </c>
      <c r="F116" s="77">
        <v>2450.0000000000005</v>
      </c>
      <c r="G116" s="67" t="s">
        <v>146</v>
      </c>
    </row>
    <row r="117" spans="1:7" x14ac:dyDescent="0.2">
      <c r="A117" s="60" t="s">
        <v>135</v>
      </c>
      <c r="B117" s="61">
        <v>790</v>
      </c>
      <c r="C117" s="62">
        <v>150</v>
      </c>
      <c r="D117" s="76">
        <v>640</v>
      </c>
      <c r="F117" s="77">
        <v>641.91616766467052</v>
      </c>
      <c r="G117" s="67" t="s">
        <v>135</v>
      </c>
    </row>
    <row r="118" spans="1:7" x14ac:dyDescent="0.2">
      <c r="A118" s="60" t="s">
        <v>136</v>
      </c>
      <c r="B118" s="61">
        <v>16000</v>
      </c>
      <c r="C118" s="62">
        <v>16000</v>
      </c>
      <c r="D118" s="69"/>
      <c r="F118" s="77">
        <v>2477.7989287705186</v>
      </c>
      <c r="G118" s="67" t="s">
        <v>147</v>
      </c>
    </row>
    <row r="119" spans="1:7" x14ac:dyDescent="0.2">
      <c r="A119" s="60" t="s">
        <v>137</v>
      </c>
      <c r="B119" s="61">
        <v>11300</v>
      </c>
      <c r="C119" s="62">
        <v>11300</v>
      </c>
      <c r="D119" s="67"/>
      <c r="F119" s="77">
        <v>680</v>
      </c>
      <c r="G119" s="67" t="s">
        <v>141</v>
      </c>
    </row>
    <row r="120" spans="1:7" ht="16" x14ac:dyDescent="0.2">
      <c r="A120" s="70" t="s">
        <v>261</v>
      </c>
      <c r="B120" s="61">
        <v>3860</v>
      </c>
      <c r="C120" s="62">
        <v>3860</v>
      </c>
      <c r="D120" s="69"/>
      <c r="F120" s="77">
        <v>6217.2010712294805</v>
      </c>
      <c r="G120" s="67" t="s">
        <v>144</v>
      </c>
    </row>
    <row r="121" spans="1:7" x14ac:dyDescent="0.2">
      <c r="A121" s="60" t="s">
        <v>139</v>
      </c>
      <c r="B121" s="61">
        <v>600</v>
      </c>
      <c r="C121" s="62">
        <v>600</v>
      </c>
      <c r="D121" s="69"/>
      <c r="F121" s="78">
        <v>14141.916167664667</v>
      </c>
      <c r="G121" s="67"/>
    </row>
    <row r="122" spans="1:7" x14ac:dyDescent="0.2">
      <c r="A122" s="67" t="s">
        <v>140</v>
      </c>
      <c r="B122" s="71">
        <v>1410</v>
      </c>
      <c r="C122" s="71">
        <f>B122</f>
        <v>1410</v>
      </c>
      <c r="D122" s="72" t="s">
        <v>262</v>
      </c>
      <c r="F122" s="62"/>
    </row>
    <row r="123" spans="1:7" x14ac:dyDescent="0.2">
      <c r="A123" s="67" t="s">
        <v>141</v>
      </c>
      <c r="B123" s="71">
        <v>1090</v>
      </c>
      <c r="C123" s="71">
        <f>B123-D123</f>
        <v>410</v>
      </c>
      <c r="D123" s="75">
        <v>680</v>
      </c>
      <c r="F123" s="62">
        <f>D128-F121</f>
        <v>-1.9161676646672277</v>
      </c>
    </row>
    <row r="124" spans="1:7" x14ac:dyDescent="0.2">
      <c r="A124" s="67" t="s">
        <v>142</v>
      </c>
      <c r="B124" s="71">
        <v>850</v>
      </c>
      <c r="C124" s="71">
        <f>B124</f>
        <v>850</v>
      </c>
      <c r="D124" s="72" t="s">
        <v>262</v>
      </c>
    </row>
    <row r="125" spans="1:7" x14ac:dyDescent="0.2">
      <c r="A125" s="67" t="s">
        <v>143</v>
      </c>
      <c r="B125" s="71">
        <v>300</v>
      </c>
      <c r="C125" s="71">
        <f>B125</f>
        <v>300</v>
      </c>
      <c r="D125" s="72" t="s">
        <v>262</v>
      </c>
    </row>
    <row r="126" spans="1:7" x14ac:dyDescent="0.2">
      <c r="A126" s="60" t="s">
        <v>144</v>
      </c>
      <c r="B126" s="61">
        <v>15000</v>
      </c>
      <c r="C126" s="62">
        <v>8930</v>
      </c>
      <c r="D126" s="76">
        <v>5750</v>
      </c>
    </row>
    <row r="127" spans="1:7" x14ac:dyDescent="0.2">
      <c r="A127" s="60" t="s">
        <v>145</v>
      </c>
      <c r="B127" s="61">
        <v>700</v>
      </c>
      <c r="C127" s="62"/>
      <c r="D127" s="69">
        <v>700</v>
      </c>
    </row>
    <row r="128" spans="1:7" x14ac:dyDescent="0.2">
      <c r="A128" s="67"/>
      <c r="B128" s="62">
        <f>SUM(B113:B127)</f>
        <v>68990</v>
      </c>
      <c r="C128" s="62">
        <f t="shared" ref="C128:D128" si="6">SUM(C113:C127)</f>
        <v>54530</v>
      </c>
      <c r="D128" s="62">
        <f t="shared" si="6"/>
        <v>14140</v>
      </c>
    </row>
    <row r="140" spans="1:8" x14ac:dyDescent="0.2">
      <c r="A140" s="79"/>
      <c r="B140" s="80" t="s">
        <v>133</v>
      </c>
      <c r="C140" s="79" t="s">
        <v>146</v>
      </c>
      <c r="D140" s="79" t="s">
        <v>135</v>
      </c>
      <c r="E140" s="79" t="s">
        <v>147</v>
      </c>
      <c r="F140" s="79" t="s">
        <v>141</v>
      </c>
      <c r="G140" s="79" t="s">
        <v>144</v>
      </c>
      <c r="H140" s="79" t="s">
        <v>263</v>
      </c>
    </row>
    <row r="141" spans="1:8" x14ac:dyDescent="0.2">
      <c r="A141" s="79" t="s">
        <v>112</v>
      </c>
      <c r="B141" s="80">
        <v>56</v>
      </c>
      <c r="C141" s="80">
        <v>57.611383613067773</v>
      </c>
      <c r="D141" s="80">
        <v>21.461077844311376</v>
      </c>
      <c r="E141" s="80">
        <v>84.08037416693</v>
      </c>
      <c r="F141" s="80">
        <v>16.886875262140698</v>
      </c>
      <c r="G141" s="80">
        <v>66.581596653815694</v>
      </c>
      <c r="H141" s="80">
        <v>302.62130754026555</v>
      </c>
    </row>
    <row r="142" spans="1:8" x14ac:dyDescent="0.2">
      <c r="A142" s="79" t="s">
        <v>113</v>
      </c>
      <c r="B142" s="80">
        <v>13</v>
      </c>
      <c r="C142" s="80">
        <v>9.2849176622080751</v>
      </c>
      <c r="D142" s="80">
        <v>4.9820359281437128</v>
      </c>
      <c r="E142" s="80">
        <v>382.25896005169739</v>
      </c>
      <c r="F142" s="80">
        <v>109.71977730162163</v>
      </c>
      <c r="G142" s="80">
        <v>1661.9739821213336</v>
      </c>
      <c r="H142" s="80">
        <v>2181.2196730650044</v>
      </c>
    </row>
    <row r="143" spans="1:8" x14ac:dyDescent="0.2">
      <c r="A143" s="79" t="s">
        <v>114</v>
      </c>
      <c r="B143" s="80">
        <v>33</v>
      </c>
      <c r="C143" s="80">
        <v>51.995538908365219</v>
      </c>
      <c r="D143" s="80">
        <v>12.646706586826348</v>
      </c>
      <c r="E143" s="80">
        <v>330.79380874097694</v>
      </c>
      <c r="F143" s="80">
        <v>22.680510657928334</v>
      </c>
      <c r="G143" s="80">
        <v>115.08974383536722</v>
      </c>
      <c r="H143" s="80">
        <v>566.20630872946401</v>
      </c>
    </row>
    <row r="144" spans="1:8" x14ac:dyDescent="0.2">
      <c r="A144" s="79" t="s">
        <v>115</v>
      </c>
      <c r="B144" s="80">
        <v>96</v>
      </c>
      <c r="C144" s="80">
        <v>168.85285977129828</v>
      </c>
      <c r="D144" s="80">
        <v>36.790419161676645</v>
      </c>
      <c r="E144" s="80">
        <v>33.748988066283431</v>
      </c>
      <c r="F144" s="80">
        <v>30.944300679826974</v>
      </c>
      <c r="G144" s="80">
        <v>231.82776068319831</v>
      </c>
      <c r="H144" s="80">
        <v>598.16432836228364</v>
      </c>
    </row>
    <row r="145" spans="1:8" x14ac:dyDescent="0.2">
      <c r="A145" s="79" t="s">
        <v>116</v>
      </c>
      <c r="B145" s="80">
        <v>131</v>
      </c>
      <c r="C145" s="80">
        <v>246.72985158291294</v>
      </c>
      <c r="D145" s="80">
        <v>50.203592814371255</v>
      </c>
      <c r="E145" s="80">
        <v>68.825806262626983</v>
      </c>
      <c r="F145" s="80">
        <v>34.582164765554097</v>
      </c>
      <c r="G145" s="80">
        <v>338.62178321723172</v>
      </c>
      <c r="H145" s="80">
        <v>869.96319864269697</v>
      </c>
    </row>
    <row r="146" spans="1:8" x14ac:dyDescent="0.2">
      <c r="A146" s="79" t="s">
        <v>117</v>
      </c>
      <c r="B146" s="80">
        <v>0</v>
      </c>
      <c r="C146" s="80">
        <v>8.1625649777653415E-3</v>
      </c>
      <c r="D146" s="80">
        <v>0</v>
      </c>
      <c r="E146" s="80">
        <v>64.520760619090396</v>
      </c>
      <c r="F146" s="80">
        <v>14.820927756666041</v>
      </c>
      <c r="G146" s="80">
        <v>24.437925575677159</v>
      </c>
      <c r="H146" s="80">
        <v>103.78777651641136</v>
      </c>
    </row>
    <row r="147" spans="1:8" x14ac:dyDescent="0.2">
      <c r="A147" s="79" t="s">
        <v>118</v>
      </c>
      <c r="B147" s="80">
        <v>179</v>
      </c>
      <c r="C147" s="80">
        <v>264.98134687319629</v>
      </c>
      <c r="D147" s="80">
        <v>68.598802395209574</v>
      </c>
      <c r="E147" s="80">
        <v>0.13314917323240033</v>
      </c>
      <c r="F147" s="80">
        <v>40.735095379685148</v>
      </c>
      <c r="G147" s="80">
        <v>199.51137787626794</v>
      </c>
      <c r="H147" s="80">
        <v>752.95977169759135</v>
      </c>
    </row>
    <row r="148" spans="1:8" x14ac:dyDescent="0.2">
      <c r="A148" s="79" t="s">
        <v>119</v>
      </c>
      <c r="B148" s="80">
        <v>92</v>
      </c>
      <c r="C148" s="80">
        <v>68.97775534460601</v>
      </c>
      <c r="D148" s="80">
        <v>35.257485029940121</v>
      </c>
      <c r="E148" s="80">
        <v>121.25695482514851</v>
      </c>
      <c r="F148" s="80">
        <v>12.889715958070163</v>
      </c>
      <c r="G148" s="80">
        <v>253.24891499358026</v>
      </c>
      <c r="H148" s="80">
        <v>583.63082615134499</v>
      </c>
    </row>
    <row r="149" spans="1:8" x14ac:dyDescent="0.2">
      <c r="A149" s="79" t="s">
        <v>120</v>
      </c>
      <c r="B149" s="80">
        <v>115</v>
      </c>
      <c r="C149" s="80">
        <v>30.81368279106416</v>
      </c>
      <c r="D149" s="80">
        <v>44.071856287425149</v>
      </c>
      <c r="E149" s="80">
        <v>54.094514609127287</v>
      </c>
      <c r="F149" s="80">
        <v>30.854476875241119</v>
      </c>
      <c r="G149" s="80">
        <v>384.69988677226036</v>
      </c>
      <c r="H149" s="80">
        <v>659.53441733511806</v>
      </c>
    </row>
    <row r="150" spans="1:8" x14ac:dyDescent="0.2">
      <c r="A150" s="79" t="s">
        <v>121</v>
      </c>
      <c r="B150" s="80">
        <v>144</v>
      </c>
      <c r="C150" s="80">
        <v>212.23485198687663</v>
      </c>
      <c r="D150" s="80">
        <v>55.185628742514972</v>
      </c>
      <c r="E150" s="80">
        <v>106.50768803326244</v>
      </c>
      <c r="F150" s="80">
        <v>57.891442055583418</v>
      </c>
      <c r="G150" s="80">
        <v>1235.0952525868668</v>
      </c>
      <c r="H150" s="80">
        <v>1810.9148634051041</v>
      </c>
    </row>
    <row r="151" spans="1:8" x14ac:dyDescent="0.2">
      <c r="A151" s="79" t="s">
        <v>122</v>
      </c>
      <c r="B151" s="80">
        <v>221</v>
      </c>
      <c r="C151" s="80">
        <v>449.54306294420394</v>
      </c>
      <c r="D151" s="80">
        <v>84.694610778443121</v>
      </c>
      <c r="E151" s="80">
        <v>243.81644143744296</v>
      </c>
      <c r="F151" s="80">
        <v>74.329198294794836</v>
      </c>
      <c r="G151" s="80">
        <v>757.58848254928944</v>
      </c>
      <c r="H151" s="80">
        <v>1830.9717960041744</v>
      </c>
    </row>
    <row r="152" spans="1:8" x14ac:dyDescent="0.2">
      <c r="A152" s="79" t="s">
        <v>123</v>
      </c>
      <c r="B152" s="80">
        <v>188</v>
      </c>
      <c r="C152" s="80">
        <v>246.919631218646</v>
      </c>
      <c r="D152" s="80">
        <v>72.047904191616766</v>
      </c>
      <c r="E152" s="80">
        <v>327.60322167739554</v>
      </c>
      <c r="F152" s="80">
        <v>36.693024173321682</v>
      </c>
      <c r="G152" s="80">
        <v>108.92190942015313</v>
      </c>
      <c r="H152" s="80">
        <v>980.18569068113322</v>
      </c>
    </row>
    <row r="153" spans="1:8" x14ac:dyDescent="0.2">
      <c r="A153" s="79" t="s">
        <v>124</v>
      </c>
      <c r="B153" s="80">
        <v>57</v>
      </c>
      <c r="C153" s="80">
        <v>89.316826627952807</v>
      </c>
      <c r="D153" s="80">
        <v>21.844311377245511</v>
      </c>
      <c r="E153" s="80">
        <v>110.66793395090879</v>
      </c>
      <c r="F153" s="80">
        <v>42.666307178281023</v>
      </c>
      <c r="G153" s="80">
        <v>166.73776317645229</v>
      </c>
      <c r="H153" s="80">
        <v>488.23314231084044</v>
      </c>
    </row>
    <row r="154" spans="1:8" x14ac:dyDescent="0.2">
      <c r="A154" s="79" t="s">
        <v>158</v>
      </c>
      <c r="B154" s="80">
        <v>97</v>
      </c>
      <c r="C154" s="80">
        <v>137.93510427676759</v>
      </c>
      <c r="D154" s="80">
        <v>37.17365269461078</v>
      </c>
      <c r="E154" s="80">
        <v>184.26181210698803</v>
      </c>
      <c r="F154" s="80">
        <v>60.575043575945415</v>
      </c>
      <c r="G154" s="80">
        <v>282.90503951463296</v>
      </c>
      <c r="H154" s="80">
        <v>799.85065216894486</v>
      </c>
    </row>
    <row r="155" spans="1:8" x14ac:dyDescent="0.2">
      <c r="A155" s="79" t="s">
        <v>127</v>
      </c>
      <c r="B155" s="80">
        <v>202</v>
      </c>
      <c r="C155" s="80">
        <v>323.54775058866255</v>
      </c>
      <c r="D155" s="80">
        <v>77.41317365269461</v>
      </c>
      <c r="E155" s="80">
        <v>139.23076171979022</v>
      </c>
      <c r="F155" s="80">
        <v>55.870406452401681</v>
      </c>
      <c r="G155" s="80">
        <v>271.47264347958992</v>
      </c>
      <c r="H155" s="80">
        <v>1069.534735893139</v>
      </c>
    </row>
    <row r="156" spans="1:8" x14ac:dyDescent="0.2">
      <c r="A156" s="79" t="s">
        <v>128</v>
      </c>
      <c r="B156" s="80">
        <v>33</v>
      </c>
      <c r="C156" s="80">
        <v>67.541143908519302</v>
      </c>
      <c r="D156" s="80">
        <v>12.646706586826348</v>
      </c>
      <c r="E156" s="80">
        <v>168.47830911201928</v>
      </c>
      <c r="F156" s="80">
        <v>18.279144233221452</v>
      </c>
      <c r="G156" s="80">
        <v>58.912570814058839</v>
      </c>
      <c r="H156" s="80">
        <v>358.85787465464523</v>
      </c>
    </row>
    <row r="157" spans="1:8" x14ac:dyDescent="0.2">
      <c r="A157" s="79" t="s">
        <v>129</v>
      </c>
      <c r="B157" s="80">
        <v>18</v>
      </c>
      <c r="C157" s="80">
        <v>23.706129336674991</v>
      </c>
      <c r="D157" s="80">
        <v>6.8982035928143715</v>
      </c>
      <c r="E157" s="80">
        <v>57.519444217597702</v>
      </c>
      <c r="F157" s="80">
        <v>19.581589399716346</v>
      </c>
      <c r="G157" s="80">
        <v>59.5744379597039</v>
      </c>
      <c r="H157" s="80">
        <v>185.2798045065073</v>
      </c>
    </row>
    <row r="161" spans="1:2" x14ac:dyDescent="0.2">
      <c r="A161" s="79"/>
      <c r="B161" s="79" t="s">
        <v>263</v>
      </c>
    </row>
    <row r="162" spans="1:2" x14ac:dyDescent="0.2">
      <c r="A162" s="79" t="s">
        <v>112</v>
      </c>
      <c r="B162" s="80">
        <v>302.62130754026555</v>
      </c>
    </row>
    <row r="163" spans="1:2" x14ac:dyDescent="0.2">
      <c r="A163" s="79" t="s">
        <v>113</v>
      </c>
      <c r="B163" s="80">
        <v>2181.2196730650044</v>
      </c>
    </row>
    <row r="164" spans="1:2" x14ac:dyDescent="0.2">
      <c r="A164" s="79" t="s">
        <v>114</v>
      </c>
      <c r="B164" s="80">
        <v>566.20630872946401</v>
      </c>
    </row>
    <row r="165" spans="1:2" x14ac:dyDescent="0.2">
      <c r="A165" s="79" t="s">
        <v>115</v>
      </c>
      <c r="B165" s="80">
        <v>598.16432836228364</v>
      </c>
    </row>
    <row r="166" spans="1:2" x14ac:dyDescent="0.2">
      <c r="A166" s="79" t="s">
        <v>116</v>
      </c>
      <c r="B166" s="80">
        <v>869.96319864269697</v>
      </c>
    </row>
    <row r="167" spans="1:2" x14ac:dyDescent="0.2">
      <c r="A167" s="79" t="s">
        <v>117</v>
      </c>
      <c r="B167" s="80">
        <v>103.78777651641136</v>
      </c>
    </row>
    <row r="168" spans="1:2" x14ac:dyDescent="0.2">
      <c r="A168" s="79" t="s">
        <v>118</v>
      </c>
      <c r="B168" s="80">
        <v>752.95977169759135</v>
      </c>
    </row>
    <row r="169" spans="1:2" x14ac:dyDescent="0.2">
      <c r="A169" s="79" t="s">
        <v>119</v>
      </c>
      <c r="B169" s="80">
        <v>583.63082615134499</v>
      </c>
    </row>
    <row r="170" spans="1:2" x14ac:dyDescent="0.2">
      <c r="A170" s="79" t="s">
        <v>120</v>
      </c>
      <c r="B170" s="80">
        <v>659.53441733511806</v>
      </c>
    </row>
    <row r="171" spans="1:2" x14ac:dyDescent="0.2">
      <c r="A171" s="79" t="s">
        <v>121</v>
      </c>
      <c r="B171" s="80">
        <v>1810.9148634051041</v>
      </c>
    </row>
    <row r="172" spans="1:2" x14ac:dyDescent="0.2">
      <c r="A172" s="79" t="s">
        <v>122</v>
      </c>
      <c r="B172" s="80">
        <v>1830.9717960041744</v>
      </c>
    </row>
    <row r="173" spans="1:2" x14ac:dyDescent="0.2">
      <c r="A173" s="79" t="s">
        <v>123</v>
      </c>
      <c r="B173" s="80">
        <v>980.18569068113322</v>
      </c>
    </row>
    <row r="174" spans="1:2" x14ac:dyDescent="0.2">
      <c r="A174" s="79" t="s">
        <v>124</v>
      </c>
      <c r="B174" s="80">
        <v>488.23314231084044</v>
      </c>
    </row>
    <row r="175" spans="1:2" x14ac:dyDescent="0.2">
      <c r="A175" s="79" t="s">
        <v>158</v>
      </c>
      <c r="B175" s="80">
        <v>799.85065216894486</v>
      </c>
    </row>
    <row r="176" spans="1:2" x14ac:dyDescent="0.2">
      <c r="A176" s="79" t="s">
        <v>127</v>
      </c>
      <c r="B176" s="80">
        <v>1069.534735893139</v>
      </c>
    </row>
    <row r="177" spans="1:2" x14ac:dyDescent="0.2">
      <c r="A177" s="79" t="s">
        <v>128</v>
      </c>
      <c r="B177" s="80">
        <v>358.85787465464523</v>
      </c>
    </row>
    <row r="178" spans="1:2" x14ac:dyDescent="0.2">
      <c r="A178" s="79" t="s">
        <v>129</v>
      </c>
      <c r="B178" s="80">
        <v>185.2798045065073</v>
      </c>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B672-15BF-2B4D-9E34-ABF1278D2185}">
  <dimension ref="A1:W943"/>
  <sheetViews>
    <sheetView tabSelected="1" topLeftCell="A72" zoomScale="70" zoomScaleNormal="70" workbookViewId="0">
      <selection activeCell="D63" sqref="D63"/>
    </sheetView>
  </sheetViews>
  <sheetFormatPr baseColWidth="10" defaultColWidth="8.83203125" defaultRowHeight="15" x14ac:dyDescent="0.2"/>
  <cols>
    <col min="1" max="2" width="40.6640625" style="83" customWidth="1"/>
    <col min="3" max="3" width="32.6640625" style="83" customWidth="1"/>
    <col min="4" max="4" width="9.1640625" style="83" customWidth="1"/>
    <col min="5" max="5" width="14.1640625" style="83" bestFit="1" customWidth="1"/>
    <col min="6" max="7" width="9.6640625" style="83" bestFit="1" customWidth="1"/>
    <col min="8" max="8" width="9" style="83" customWidth="1"/>
    <col min="9" max="9" width="9.33203125" style="83" bestFit="1" customWidth="1"/>
    <col min="10" max="10" width="9.6640625" style="83" bestFit="1" customWidth="1"/>
    <col min="11" max="12" width="10" style="83" bestFit="1" customWidth="1"/>
    <col min="13" max="14" width="10.6640625" style="83" bestFit="1" customWidth="1"/>
    <col min="15" max="15" width="14.33203125" style="83" bestFit="1" customWidth="1"/>
    <col min="16" max="16" width="14.83203125" style="83" bestFit="1" customWidth="1"/>
    <col min="17" max="17" width="9.6640625" style="83" bestFit="1" customWidth="1"/>
    <col min="18" max="18" width="10.6640625" style="83" bestFit="1" customWidth="1"/>
    <col min="19" max="20" width="9.6640625" style="83" bestFit="1" customWidth="1"/>
    <col min="21" max="21" width="7.6640625" style="83" bestFit="1" customWidth="1"/>
    <col min="22" max="22" width="17.33203125" style="83" bestFit="1" customWidth="1"/>
    <col min="23" max="23" width="9" style="83" customWidth="1"/>
    <col min="24" max="16384" width="8.83203125" style="83"/>
  </cols>
  <sheetData>
    <row r="1" spans="1:22" ht="19" x14ac:dyDescent="0.25">
      <c r="A1" s="56" t="s">
        <v>191</v>
      </c>
      <c r="D1" s="65" t="s">
        <v>162</v>
      </c>
    </row>
    <row r="3" spans="1:22" x14ac:dyDescent="0.2">
      <c r="A3" s="43"/>
      <c r="C3" s="43" t="s">
        <v>192</v>
      </c>
      <c r="D3" s="43"/>
    </row>
    <row r="4" spans="1:22" x14ac:dyDescent="0.2">
      <c r="C4" s="43">
        <v>2018</v>
      </c>
      <c r="D4" s="43" t="s">
        <v>112</v>
      </c>
      <c r="E4" s="43" t="s">
        <v>235</v>
      </c>
      <c r="F4" s="43" t="s">
        <v>114</v>
      </c>
      <c r="G4" s="43" t="s">
        <v>115</v>
      </c>
      <c r="H4" s="43" t="s">
        <v>116</v>
      </c>
      <c r="I4" s="43" t="s">
        <v>117</v>
      </c>
      <c r="J4" s="43" t="s">
        <v>118</v>
      </c>
      <c r="K4" s="43" t="s">
        <v>119</v>
      </c>
      <c r="L4" s="43" t="s">
        <v>120</v>
      </c>
      <c r="M4" s="43" t="s">
        <v>228</v>
      </c>
      <c r="N4" s="43" t="s">
        <v>122</v>
      </c>
      <c r="O4" s="43" t="s">
        <v>123</v>
      </c>
      <c r="P4" s="43" t="s">
        <v>124</v>
      </c>
      <c r="Q4" s="43" t="s">
        <v>158</v>
      </c>
      <c r="R4" s="43" t="s">
        <v>127</v>
      </c>
      <c r="S4" s="43" t="s">
        <v>128</v>
      </c>
      <c r="T4" s="43" t="s">
        <v>129</v>
      </c>
      <c r="U4" s="43" t="s">
        <v>229</v>
      </c>
      <c r="V4" s="43" t="s">
        <v>230</v>
      </c>
    </row>
    <row r="5" spans="1:22" x14ac:dyDescent="0.2">
      <c r="A5" s="43"/>
      <c r="B5" s="43" t="s">
        <v>193</v>
      </c>
      <c r="C5" s="43" t="s">
        <v>194</v>
      </c>
      <c r="D5" s="1">
        <v>2238</v>
      </c>
      <c r="E5" s="1">
        <v>2754</v>
      </c>
      <c r="F5" s="1">
        <v>4202</v>
      </c>
      <c r="G5" s="1">
        <v>4365</v>
      </c>
      <c r="H5" s="1">
        <v>2247</v>
      </c>
      <c r="I5" s="1">
        <v>1796</v>
      </c>
      <c r="J5" s="1">
        <v>1474</v>
      </c>
      <c r="K5" s="1">
        <v>1016</v>
      </c>
      <c r="L5" s="1">
        <v>1514</v>
      </c>
      <c r="M5" s="1">
        <v>5695</v>
      </c>
      <c r="N5" s="1">
        <v>4971</v>
      </c>
      <c r="O5" s="1">
        <v>3099</v>
      </c>
      <c r="P5" s="1">
        <v>5098</v>
      </c>
      <c r="Q5" s="1">
        <v>8198</v>
      </c>
      <c r="R5" s="1">
        <v>5628</v>
      </c>
      <c r="S5" s="1">
        <v>2835</v>
      </c>
      <c r="T5" s="1">
        <v>2552</v>
      </c>
      <c r="U5" s="1">
        <v>3</v>
      </c>
      <c r="V5" s="1">
        <v>0</v>
      </c>
    </row>
    <row r="6" spans="1:22" x14ac:dyDescent="0.2">
      <c r="C6" s="43" t="s">
        <v>164</v>
      </c>
      <c r="D6" s="1">
        <v>0</v>
      </c>
      <c r="E6" s="1">
        <v>25</v>
      </c>
      <c r="F6" s="1">
        <v>0</v>
      </c>
      <c r="G6" s="1">
        <v>0</v>
      </c>
      <c r="H6" s="1">
        <v>0</v>
      </c>
      <c r="I6" s="1">
        <v>0</v>
      </c>
      <c r="J6" s="1">
        <v>0</v>
      </c>
      <c r="K6" s="1">
        <v>0</v>
      </c>
      <c r="L6" s="1">
        <v>0</v>
      </c>
      <c r="M6" s="1">
        <v>0</v>
      </c>
      <c r="N6" s="1">
        <v>0</v>
      </c>
      <c r="O6" s="1">
        <v>0</v>
      </c>
      <c r="P6" s="1">
        <v>0</v>
      </c>
      <c r="Q6" s="1">
        <v>0</v>
      </c>
      <c r="R6" s="1">
        <v>0</v>
      </c>
      <c r="S6" s="1">
        <v>0</v>
      </c>
      <c r="T6" s="1">
        <v>0</v>
      </c>
      <c r="U6" s="1">
        <v>0</v>
      </c>
      <c r="V6" s="1">
        <v>0</v>
      </c>
    </row>
    <row r="7" spans="1:22" x14ac:dyDescent="0.2">
      <c r="C7" s="43" t="s">
        <v>195</v>
      </c>
      <c r="D7" s="1">
        <v>0</v>
      </c>
      <c r="E7" s="1">
        <v>0</v>
      </c>
      <c r="F7" s="1">
        <v>0</v>
      </c>
      <c r="G7" s="1">
        <v>0</v>
      </c>
      <c r="H7" s="1">
        <v>0</v>
      </c>
      <c r="I7" s="1">
        <v>0</v>
      </c>
      <c r="J7" s="1">
        <v>0</v>
      </c>
      <c r="K7" s="1">
        <v>0</v>
      </c>
      <c r="L7" s="1">
        <v>0</v>
      </c>
      <c r="M7" s="1">
        <v>0</v>
      </c>
      <c r="N7" s="1">
        <v>0</v>
      </c>
      <c r="O7" s="1">
        <v>0</v>
      </c>
      <c r="P7" s="1">
        <v>0</v>
      </c>
      <c r="Q7" s="1">
        <v>0</v>
      </c>
      <c r="R7" s="1">
        <v>10</v>
      </c>
      <c r="S7" s="1">
        <v>0</v>
      </c>
      <c r="T7" s="1">
        <v>0</v>
      </c>
      <c r="U7" s="1">
        <v>0</v>
      </c>
      <c r="V7" s="1">
        <v>0</v>
      </c>
    </row>
    <row r="8" spans="1:22" x14ac:dyDescent="0.2">
      <c r="C8" s="43" t="s">
        <v>196</v>
      </c>
      <c r="D8" s="1">
        <v>0</v>
      </c>
      <c r="E8" s="1">
        <v>51</v>
      </c>
      <c r="F8" s="1">
        <v>0</v>
      </c>
      <c r="G8" s="1">
        <v>3</v>
      </c>
      <c r="H8" s="1">
        <v>3</v>
      </c>
      <c r="I8" s="1">
        <v>0</v>
      </c>
      <c r="J8" s="1">
        <v>0</v>
      </c>
      <c r="K8" s="1">
        <v>0</v>
      </c>
      <c r="L8" s="1">
        <v>0</v>
      </c>
      <c r="M8" s="1">
        <v>0</v>
      </c>
      <c r="N8" s="1">
        <v>17</v>
      </c>
      <c r="O8" s="1">
        <v>0</v>
      </c>
      <c r="P8" s="1">
        <v>0</v>
      </c>
      <c r="Q8" s="1">
        <v>0</v>
      </c>
      <c r="R8" s="1">
        <v>0</v>
      </c>
      <c r="S8" s="1">
        <v>0</v>
      </c>
      <c r="T8" s="1">
        <v>0</v>
      </c>
      <c r="U8" s="1">
        <v>0</v>
      </c>
      <c r="V8" s="1">
        <v>0</v>
      </c>
    </row>
    <row r="9" spans="1:22" x14ac:dyDescent="0.2">
      <c r="C9" s="43" t="s">
        <v>197</v>
      </c>
      <c r="D9" s="1">
        <v>2238</v>
      </c>
      <c r="E9" s="1">
        <v>2678</v>
      </c>
      <c r="F9" s="1">
        <v>4202</v>
      </c>
      <c r="G9" s="1">
        <v>4362</v>
      </c>
      <c r="H9" s="1">
        <v>2244</v>
      </c>
      <c r="I9" s="1">
        <v>1796</v>
      </c>
      <c r="J9" s="1">
        <v>1474</v>
      </c>
      <c r="K9" s="1">
        <v>1016</v>
      </c>
      <c r="L9" s="1">
        <v>1514</v>
      </c>
      <c r="M9" s="1">
        <v>5695</v>
      </c>
      <c r="N9" s="1">
        <v>4954</v>
      </c>
      <c r="O9" s="1">
        <v>3099</v>
      </c>
      <c r="P9" s="1">
        <v>5098</v>
      </c>
      <c r="Q9" s="1">
        <v>8198</v>
      </c>
      <c r="R9" s="1">
        <v>5618</v>
      </c>
      <c r="S9" s="1">
        <v>2835</v>
      </c>
      <c r="T9" s="1">
        <v>2552</v>
      </c>
      <c r="U9" s="1">
        <v>3</v>
      </c>
      <c r="V9" s="1">
        <v>0</v>
      </c>
    </row>
    <row r="10" spans="1:22" x14ac:dyDescent="0.2">
      <c r="B10" s="43" t="s">
        <v>198</v>
      </c>
      <c r="C10" s="43" t="s">
        <v>194</v>
      </c>
      <c r="D10" s="1">
        <v>26991</v>
      </c>
      <c r="E10" s="1">
        <v>89860</v>
      </c>
      <c r="F10" s="1">
        <v>16589</v>
      </c>
      <c r="G10" s="1">
        <v>19083</v>
      </c>
      <c r="H10" s="1">
        <v>31191</v>
      </c>
      <c r="I10" s="1">
        <v>23196</v>
      </c>
      <c r="J10" s="1">
        <v>16624</v>
      </c>
      <c r="K10" s="1">
        <v>9865</v>
      </c>
      <c r="L10" s="1">
        <v>20845</v>
      </c>
      <c r="M10" s="1">
        <v>72710</v>
      </c>
      <c r="N10" s="1">
        <v>54286</v>
      </c>
      <c r="O10" s="1">
        <v>13745</v>
      </c>
      <c r="P10" s="1">
        <v>32717</v>
      </c>
      <c r="Q10" s="1">
        <v>42754</v>
      </c>
      <c r="R10" s="1">
        <v>22381</v>
      </c>
      <c r="S10" s="1">
        <v>13132</v>
      </c>
      <c r="T10" s="1">
        <v>6994</v>
      </c>
      <c r="U10" s="1">
        <v>320</v>
      </c>
      <c r="V10" s="1">
        <v>7202</v>
      </c>
    </row>
    <row r="11" spans="1:22" x14ac:dyDescent="0.2">
      <c r="C11" s="43" t="s">
        <v>164</v>
      </c>
      <c r="D11" s="1">
        <v>110</v>
      </c>
      <c r="E11" s="1">
        <v>1512</v>
      </c>
      <c r="F11" s="1">
        <v>192</v>
      </c>
      <c r="G11" s="1">
        <v>100</v>
      </c>
      <c r="H11" s="1">
        <v>291</v>
      </c>
      <c r="I11" s="1">
        <v>91</v>
      </c>
      <c r="J11" s="1">
        <v>76</v>
      </c>
      <c r="K11" s="1">
        <v>33</v>
      </c>
      <c r="L11" s="1">
        <v>183</v>
      </c>
      <c r="M11" s="1">
        <v>60</v>
      </c>
      <c r="N11" s="1">
        <v>214</v>
      </c>
      <c r="O11" s="1">
        <v>5</v>
      </c>
      <c r="P11" s="1">
        <v>0</v>
      </c>
      <c r="Q11" s="1">
        <v>558</v>
      </c>
      <c r="R11" s="1">
        <v>228</v>
      </c>
      <c r="S11" s="1">
        <v>0</v>
      </c>
      <c r="T11" s="1">
        <v>0</v>
      </c>
      <c r="U11" s="1">
        <v>0</v>
      </c>
      <c r="V11" s="1">
        <v>0</v>
      </c>
    </row>
    <row r="12" spans="1:22" x14ac:dyDescent="0.2">
      <c r="C12" s="43" t="s">
        <v>195</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row>
    <row r="13" spans="1:22" x14ac:dyDescent="0.2">
      <c r="C13" s="43" t="s">
        <v>196</v>
      </c>
      <c r="D13" s="1">
        <v>675</v>
      </c>
      <c r="E13" s="1">
        <v>2539</v>
      </c>
      <c r="F13" s="1">
        <v>506</v>
      </c>
      <c r="G13" s="1">
        <v>614</v>
      </c>
      <c r="H13" s="1">
        <v>597</v>
      </c>
      <c r="I13" s="1">
        <v>304</v>
      </c>
      <c r="J13" s="1">
        <v>428</v>
      </c>
      <c r="K13" s="1">
        <v>378</v>
      </c>
      <c r="L13" s="1">
        <v>326</v>
      </c>
      <c r="M13" s="1">
        <v>1139</v>
      </c>
      <c r="N13" s="1">
        <v>855</v>
      </c>
      <c r="O13" s="1">
        <v>338</v>
      </c>
      <c r="P13" s="1">
        <v>728</v>
      </c>
      <c r="Q13" s="1">
        <v>936</v>
      </c>
      <c r="R13" s="1">
        <v>690</v>
      </c>
      <c r="S13" s="1">
        <v>411</v>
      </c>
      <c r="T13" s="1">
        <v>251</v>
      </c>
      <c r="U13" s="1">
        <v>28</v>
      </c>
      <c r="V13" s="1">
        <v>0</v>
      </c>
    </row>
    <row r="14" spans="1:22" x14ac:dyDescent="0.2">
      <c r="C14" s="43" t="s">
        <v>197</v>
      </c>
      <c r="D14" s="1">
        <v>26206</v>
      </c>
      <c r="E14" s="1">
        <v>85809</v>
      </c>
      <c r="F14" s="1">
        <v>15891</v>
      </c>
      <c r="G14" s="1">
        <v>18369</v>
      </c>
      <c r="H14" s="1">
        <v>30303</v>
      </c>
      <c r="I14" s="1">
        <v>22801</v>
      </c>
      <c r="J14" s="1">
        <v>16120</v>
      </c>
      <c r="K14" s="1">
        <v>9454</v>
      </c>
      <c r="L14" s="1">
        <v>20336</v>
      </c>
      <c r="M14" s="1">
        <v>71511</v>
      </c>
      <c r="N14" s="1">
        <v>53217</v>
      </c>
      <c r="O14" s="1">
        <v>13402</v>
      </c>
      <c r="P14" s="1">
        <v>31989</v>
      </c>
      <c r="Q14" s="1">
        <v>41260</v>
      </c>
      <c r="R14" s="1">
        <v>21463</v>
      </c>
      <c r="S14" s="1">
        <v>12721</v>
      </c>
      <c r="T14" s="1">
        <v>6743</v>
      </c>
      <c r="U14" s="1">
        <v>292</v>
      </c>
      <c r="V14" s="1">
        <v>7202</v>
      </c>
    </row>
    <row r="15" spans="1:22" x14ac:dyDescent="0.2">
      <c r="B15" s="43" t="s">
        <v>199</v>
      </c>
      <c r="C15" s="43" t="s">
        <v>194</v>
      </c>
      <c r="D15" s="1">
        <v>39990</v>
      </c>
      <c r="E15" s="1">
        <v>386387</v>
      </c>
      <c r="F15" s="1">
        <v>26668</v>
      </c>
      <c r="G15" s="1">
        <v>27499</v>
      </c>
      <c r="H15" s="1">
        <v>45306</v>
      </c>
      <c r="I15" s="1">
        <v>39366</v>
      </c>
      <c r="J15" s="1">
        <v>24516</v>
      </c>
      <c r="K15" s="1">
        <v>16144</v>
      </c>
      <c r="L15" s="1">
        <v>29496</v>
      </c>
      <c r="M15" s="1">
        <v>81072</v>
      </c>
      <c r="N15" s="1">
        <v>94736</v>
      </c>
      <c r="O15" s="1">
        <v>15710</v>
      </c>
      <c r="P15" s="1">
        <v>41147</v>
      </c>
      <c r="Q15" s="1">
        <v>83572</v>
      </c>
      <c r="R15" s="1">
        <v>36210</v>
      </c>
      <c r="S15" s="1">
        <v>27894</v>
      </c>
      <c r="T15" s="1">
        <v>10999</v>
      </c>
      <c r="U15" s="1">
        <v>512</v>
      </c>
      <c r="V15" s="1">
        <v>1381</v>
      </c>
    </row>
    <row r="16" spans="1:22" x14ac:dyDescent="0.2">
      <c r="C16" s="43" t="s">
        <v>164</v>
      </c>
      <c r="D16" s="1">
        <v>163</v>
      </c>
      <c r="E16" s="1">
        <v>5763</v>
      </c>
      <c r="F16" s="1">
        <v>278</v>
      </c>
      <c r="G16" s="1">
        <v>240</v>
      </c>
      <c r="H16" s="1">
        <v>243</v>
      </c>
      <c r="I16" s="1">
        <v>159</v>
      </c>
      <c r="J16" s="1">
        <v>165</v>
      </c>
      <c r="K16" s="1">
        <v>160</v>
      </c>
      <c r="L16" s="1">
        <v>132</v>
      </c>
      <c r="M16" s="1">
        <v>356</v>
      </c>
      <c r="N16" s="1">
        <v>1641</v>
      </c>
      <c r="O16" s="1">
        <v>159</v>
      </c>
      <c r="P16" s="1">
        <v>240</v>
      </c>
      <c r="Q16" s="1">
        <v>1107</v>
      </c>
      <c r="R16" s="1">
        <v>444</v>
      </c>
      <c r="S16" s="1">
        <v>518</v>
      </c>
      <c r="T16" s="1">
        <v>160</v>
      </c>
      <c r="U16" s="1">
        <v>53</v>
      </c>
      <c r="V16" s="1">
        <v>0</v>
      </c>
    </row>
    <row r="17" spans="2:22" x14ac:dyDescent="0.2">
      <c r="C17" s="43" t="s">
        <v>195</v>
      </c>
      <c r="D17" s="1">
        <v>19</v>
      </c>
      <c r="E17" s="1">
        <v>65</v>
      </c>
      <c r="F17" s="1">
        <v>0</v>
      </c>
      <c r="G17" s="1">
        <v>13</v>
      </c>
      <c r="H17" s="1">
        <v>128</v>
      </c>
      <c r="I17" s="1">
        <v>0</v>
      </c>
      <c r="J17" s="1">
        <v>7</v>
      </c>
      <c r="K17" s="1">
        <v>0</v>
      </c>
      <c r="L17" s="1">
        <v>0</v>
      </c>
      <c r="M17" s="1">
        <v>0</v>
      </c>
      <c r="N17" s="1">
        <v>308</v>
      </c>
      <c r="O17" s="1">
        <v>0</v>
      </c>
      <c r="P17" s="1">
        <v>0</v>
      </c>
      <c r="Q17" s="1">
        <v>6</v>
      </c>
      <c r="R17" s="1">
        <v>16</v>
      </c>
      <c r="S17" s="1">
        <v>0</v>
      </c>
      <c r="T17" s="1">
        <v>13</v>
      </c>
      <c r="U17" s="1">
        <v>0</v>
      </c>
      <c r="V17" s="1">
        <v>0</v>
      </c>
    </row>
    <row r="18" spans="2:22" x14ac:dyDescent="0.2">
      <c r="C18" s="43" t="s">
        <v>196</v>
      </c>
      <c r="D18" s="1">
        <v>1198</v>
      </c>
      <c r="E18" s="1">
        <v>2820</v>
      </c>
      <c r="F18" s="1">
        <v>820</v>
      </c>
      <c r="G18" s="1">
        <v>1086</v>
      </c>
      <c r="H18" s="1">
        <v>826</v>
      </c>
      <c r="I18" s="1">
        <v>1043</v>
      </c>
      <c r="J18" s="1">
        <v>903</v>
      </c>
      <c r="K18" s="1">
        <v>448</v>
      </c>
      <c r="L18" s="1">
        <v>817</v>
      </c>
      <c r="M18" s="1">
        <v>2108</v>
      </c>
      <c r="N18" s="1">
        <v>1463</v>
      </c>
      <c r="O18" s="1">
        <v>579</v>
      </c>
      <c r="P18" s="1">
        <v>1078</v>
      </c>
      <c r="Q18" s="1">
        <v>2050</v>
      </c>
      <c r="R18" s="1">
        <v>992</v>
      </c>
      <c r="S18" s="1">
        <v>774</v>
      </c>
      <c r="T18" s="1">
        <v>454</v>
      </c>
      <c r="U18" s="1">
        <v>10</v>
      </c>
      <c r="V18" s="1">
        <v>0</v>
      </c>
    </row>
    <row r="19" spans="2:22" x14ac:dyDescent="0.2">
      <c r="C19" s="43" t="s">
        <v>197</v>
      </c>
      <c r="D19" s="1">
        <v>38610</v>
      </c>
      <c r="E19" s="1">
        <v>377739</v>
      </c>
      <c r="F19" s="1">
        <v>25570</v>
      </c>
      <c r="G19" s="1">
        <v>26160</v>
      </c>
      <c r="H19" s="1">
        <v>44109</v>
      </c>
      <c r="I19" s="1">
        <v>38164</v>
      </c>
      <c r="J19" s="1">
        <v>23441</v>
      </c>
      <c r="K19" s="1">
        <v>15536</v>
      </c>
      <c r="L19" s="1">
        <v>28547</v>
      </c>
      <c r="M19" s="1">
        <v>78608</v>
      </c>
      <c r="N19" s="1">
        <v>91324</v>
      </c>
      <c r="O19" s="1">
        <v>14972</v>
      </c>
      <c r="P19" s="1">
        <v>39829</v>
      </c>
      <c r="Q19" s="1">
        <v>80409</v>
      </c>
      <c r="R19" s="1">
        <v>34758</v>
      </c>
      <c r="S19" s="1">
        <v>26602</v>
      </c>
      <c r="T19" s="1">
        <v>10372</v>
      </c>
      <c r="U19" s="1">
        <v>449</v>
      </c>
      <c r="V19" s="1">
        <v>1381</v>
      </c>
    </row>
    <row r="20" spans="2:22" x14ac:dyDescent="0.2">
      <c r="B20" s="43" t="s">
        <v>200</v>
      </c>
      <c r="C20" s="43" t="s">
        <v>194</v>
      </c>
      <c r="D20" s="1">
        <v>7312</v>
      </c>
      <c r="E20" s="1">
        <v>54831</v>
      </c>
      <c r="F20" s="1">
        <v>7168</v>
      </c>
      <c r="G20" s="1">
        <v>5279</v>
      </c>
      <c r="H20" s="1">
        <v>6525</v>
      </c>
      <c r="I20" s="1">
        <v>6599</v>
      </c>
      <c r="J20" s="1">
        <v>4180</v>
      </c>
      <c r="K20" s="1">
        <v>3344</v>
      </c>
      <c r="L20" s="1">
        <v>4711</v>
      </c>
      <c r="M20" s="1">
        <v>10337</v>
      </c>
      <c r="N20" s="1">
        <v>14854</v>
      </c>
      <c r="O20" s="1">
        <v>3125</v>
      </c>
      <c r="P20" s="1">
        <v>6549</v>
      </c>
      <c r="Q20" s="1">
        <v>13316</v>
      </c>
      <c r="R20" s="1">
        <v>9646</v>
      </c>
      <c r="S20" s="1">
        <v>7385</v>
      </c>
      <c r="T20" s="1">
        <v>3612</v>
      </c>
      <c r="U20" s="1">
        <v>108</v>
      </c>
      <c r="V20" s="1">
        <v>0</v>
      </c>
    </row>
    <row r="21" spans="2:22" x14ac:dyDescent="0.2">
      <c r="C21" s="43" t="s">
        <v>164</v>
      </c>
      <c r="D21" s="1">
        <v>4486</v>
      </c>
      <c r="E21" s="1">
        <v>44011</v>
      </c>
      <c r="F21" s="1">
        <v>4788</v>
      </c>
      <c r="G21" s="1">
        <v>2916</v>
      </c>
      <c r="H21" s="1">
        <v>3613</v>
      </c>
      <c r="I21" s="1">
        <v>4349</v>
      </c>
      <c r="J21" s="1">
        <v>2237</v>
      </c>
      <c r="K21" s="1">
        <v>1936</v>
      </c>
      <c r="L21" s="1">
        <v>2479</v>
      </c>
      <c r="M21" s="1">
        <v>6610</v>
      </c>
      <c r="N21" s="1">
        <v>9309</v>
      </c>
      <c r="O21" s="1">
        <v>1647</v>
      </c>
      <c r="P21" s="1">
        <v>3301</v>
      </c>
      <c r="Q21" s="1">
        <v>8107</v>
      </c>
      <c r="R21" s="1">
        <v>6143</v>
      </c>
      <c r="S21" s="1">
        <v>5175</v>
      </c>
      <c r="T21" s="1">
        <v>2296</v>
      </c>
      <c r="U21" s="1">
        <v>50</v>
      </c>
      <c r="V21" s="1">
        <v>0</v>
      </c>
    </row>
    <row r="22" spans="2:22" x14ac:dyDescent="0.2">
      <c r="C22" s="43" t="s">
        <v>195</v>
      </c>
      <c r="D22" s="1">
        <v>336</v>
      </c>
      <c r="E22" s="1">
        <v>408</v>
      </c>
      <c r="F22" s="1">
        <v>283</v>
      </c>
      <c r="G22" s="1">
        <v>307</v>
      </c>
      <c r="H22" s="1">
        <v>299</v>
      </c>
      <c r="I22" s="1">
        <v>307</v>
      </c>
      <c r="J22" s="1">
        <v>254</v>
      </c>
      <c r="K22" s="1">
        <v>190</v>
      </c>
      <c r="L22" s="1">
        <v>270</v>
      </c>
      <c r="M22" s="1">
        <v>421</v>
      </c>
      <c r="N22" s="1">
        <v>638</v>
      </c>
      <c r="O22" s="1">
        <v>257</v>
      </c>
      <c r="P22" s="1">
        <v>386</v>
      </c>
      <c r="Q22" s="1">
        <v>738</v>
      </c>
      <c r="R22" s="1">
        <v>377</v>
      </c>
      <c r="S22" s="1">
        <v>284</v>
      </c>
      <c r="T22" s="1">
        <v>175</v>
      </c>
      <c r="U22" s="1">
        <v>0</v>
      </c>
      <c r="V22" s="1">
        <v>0</v>
      </c>
    </row>
    <row r="23" spans="2:22" x14ac:dyDescent="0.2">
      <c r="C23" s="43" t="s">
        <v>196</v>
      </c>
      <c r="D23" s="1">
        <v>2487</v>
      </c>
      <c r="E23" s="1">
        <v>10404</v>
      </c>
      <c r="F23" s="1">
        <v>2097</v>
      </c>
      <c r="G23" s="1">
        <v>2056</v>
      </c>
      <c r="H23" s="1">
        <v>2613</v>
      </c>
      <c r="I23" s="1">
        <v>1943</v>
      </c>
      <c r="J23" s="1">
        <v>1686</v>
      </c>
      <c r="K23" s="1">
        <v>1218</v>
      </c>
      <c r="L23" s="1">
        <v>1962</v>
      </c>
      <c r="M23" s="1">
        <v>3303</v>
      </c>
      <c r="N23" s="1">
        <v>4854</v>
      </c>
      <c r="O23" s="1">
        <v>1221</v>
      </c>
      <c r="P23" s="1">
        <v>2862</v>
      </c>
      <c r="Q23" s="1">
        <v>4471</v>
      </c>
      <c r="R23" s="1">
        <v>3103</v>
      </c>
      <c r="S23" s="1">
        <v>1926</v>
      </c>
      <c r="T23" s="1">
        <v>1141</v>
      </c>
      <c r="U23" s="1">
        <v>39</v>
      </c>
      <c r="V23" s="1">
        <v>0</v>
      </c>
    </row>
    <row r="24" spans="2:22" x14ac:dyDescent="0.2">
      <c r="C24" s="43" t="s">
        <v>197</v>
      </c>
      <c r="D24" s="1">
        <v>3</v>
      </c>
      <c r="E24" s="1">
        <v>8</v>
      </c>
      <c r="F24" s="1">
        <v>0</v>
      </c>
      <c r="G24" s="1">
        <v>0</v>
      </c>
      <c r="H24" s="1">
        <v>0</v>
      </c>
      <c r="I24" s="1">
        <v>0</v>
      </c>
      <c r="J24" s="1">
        <v>3</v>
      </c>
      <c r="K24" s="1">
        <v>0</v>
      </c>
      <c r="L24" s="1">
        <v>0</v>
      </c>
      <c r="M24" s="1">
        <v>3</v>
      </c>
      <c r="N24" s="1">
        <v>53</v>
      </c>
      <c r="O24" s="1">
        <v>0</v>
      </c>
      <c r="P24" s="1">
        <v>0</v>
      </c>
      <c r="Q24" s="1">
        <v>0</v>
      </c>
      <c r="R24" s="1">
        <v>23</v>
      </c>
      <c r="S24" s="1">
        <v>0</v>
      </c>
      <c r="T24" s="1">
        <v>0</v>
      </c>
      <c r="U24" s="1">
        <v>19</v>
      </c>
      <c r="V24" s="1">
        <v>0</v>
      </c>
    </row>
    <row r="25" spans="2:22" x14ac:dyDescent="0.2">
      <c r="B25" s="43" t="s">
        <v>201</v>
      </c>
      <c r="C25" s="43" t="s">
        <v>194</v>
      </c>
      <c r="D25" s="1">
        <v>9748</v>
      </c>
      <c r="E25" s="1">
        <v>54337</v>
      </c>
      <c r="F25" s="1">
        <v>7171</v>
      </c>
      <c r="G25" s="1">
        <v>7487</v>
      </c>
      <c r="H25" s="1">
        <v>9105</v>
      </c>
      <c r="I25" s="1">
        <v>8760</v>
      </c>
      <c r="J25" s="1">
        <v>6603</v>
      </c>
      <c r="K25" s="1">
        <v>4777</v>
      </c>
      <c r="L25" s="1">
        <v>8199</v>
      </c>
      <c r="M25" s="1">
        <v>18513</v>
      </c>
      <c r="N25" s="1">
        <v>23081</v>
      </c>
      <c r="O25" s="1">
        <v>4882</v>
      </c>
      <c r="P25" s="1">
        <v>10322</v>
      </c>
      <c r="Q25" s="1">
        <v>24722</v>
      </c>
      <c r="R25" s="1">
        <v>10634</v>
      </c>
      <c r="S25" s="1">
        <v>9393</v>
      </c>
      <c r="T25" s="1">
        <v>3550</v>
      </c>
      <c r="U25" s="1">
        <v>119</v>
      </c>
      <c r="V25" s="1">
        <v>0</v>
      </c>
    </row>
    <row r="26" spans="2:22" x14ac:dyDescent="0.2">
      <c r="C26" s="43" t="s">
        <v>164</v>
      </c>
      <c r="D26" s="1">
        <v>694</v>
      </c>
      <c r="E26" s="1">
        <v>13856</v>
      </c>
      <c r="F26" s="1">
        <v>782</v>
      </c>
      <c r="G26" s="1">
        <v>851</v>
      </c>
      <c r="H26" s="1">
        <v>492</v>
      </c>
      <c r="I26" s="1">
        <v>785</v>
      </c>
      <c r="J26" s="1">
        <v>840</v>
      </c>
      <c r="K26" s="1">
        <v>210</v>
      </c>
      <c r="L26" s="1">
        <v>1435</v>
      </c>
      <c r="M26" s="1">
        <v>1769</v>
      </c>
      <c r="N26" s="1">
        <v>5955</v>
      </c>
      <c r="O26" s="1">
        <v>439</v>
      </c>
      <c r="P26" s="1">
        <v>900</v>
      </c>
      <c r="Q26" s="1">
        <v>8985</v>
      </c>
      <c r="R26" s="1">
        <v>1192</v>
      </c>
      <c r="S26" s="1">
        <v>3313</v>
      </c>
      <c r="T26" s="1">
        <v>481</v>
      </c>
      <c r="U26" s="1">
        <v>67</v>
      </c>
      <c r="V26" s="1">
        <v>0</v>
      </c>
    </row>
    <row r="27" spans="2:22" x14ac:dyDescent="0.2">
      <c r="C27" s="43" t="s">
        <v>195</v>
      </c>
      <c r="D27" s="1">
        <v>2123</v>
      </c>
      <c r="E27" s="1">
        <v>4328</v>
      </c>
      <c r="F27" s="1">
        <v>1485</v>
      </c>
      <c r="G27" s="1">
        <v>1499</v>
      </c>
      <c r="H27" s="1">
        <v>1750</v>
      </c>
      <c r="I27" s="1">
        <v>1846</v>
      </c>
      <c r="J27" s="1">
        <v>1239</v>
      </c>
      <c r="K27" s="1">
        <v>1023</v>
      </c>
      <c r="L27" s="1">
        <v>1403</v>
      </c>
      <c r="M27" s="1">
        <v>3351</v>
      </c>
      <c r="N27" s="1">
        <v>3038</v>
      </c>
      <c r="O27" s="1">
        <v>975</v>
      </c>
      <c r="P27" s="1">
        <v>1967</v>
      </c>
      <c r="Q27" s="1">
        <v>3466</v>
      </c>
      <c r="R27" s="1">
        <v>2511</v>
      </c>
      <c r="S27" s="1">
        <v>1494</v>
      </c>
      <c r="T27" s="1">
        <v>794</v>
      </c>
      <c r="U27" s="1">
        <v>0</v>
      </c>
      <c r="V27" s="1">
        <v>0</v>
      </c>
    </row>
    <row r="28" spans="2:22" x14ac:dyDescent="0.2">
      <c r="C28" s="43" t="s">
        <v>196</v>
      </c>
      <c r="D28" s="1">
        <v>5744</v>
      </c>
      <c r="E28" s="1">
        <v>26255</v>
      </c>
      <c r="F28" s="1">
        <v>4108</v>
      </c>
      <c r="G28" s="1">
        <v>4274</v>
      </c>
      <c r="H28" s="1">
        <v>5579</v>
      </c>
      <c r="I28" s="1">
        <v>4750</v>
      </c>
      <c r="J28" s="1">
        <v>3762</v>
      </c>
      <c r="K28" s="1">
        <v>2928</v>
      </c>
      <c r="L28" s="1">
        <v>4351</v>
      </c>
      <c r="M28" s="1">
        <v>10728</v>
      </c>
      <c r="N28" s="1">
        <v>11208</v>
      </c>
      <c r="O28" s="1">
        <v>3038</v>
      </c>
      <c r="P28" s="1">
        <v>6426</v>
      </c>
      <c r="Q28" s="1">
        <v>9804</v>
      </c>
      <c r="R28" s="1">
        <v>6081</v>
      </c>
      <c r="S28" s="1">
        <v>3821</v>
      </c>
      <c r="T28" s="1">
        <v>2083</v>
      </c>
      <c r="U28" s="1">
        <v>52</v>
      </c>
      <c r="V28" s="1">
        <v>0</v>
      </c>
    </row>
    <row r="29" spans="2:22" x14ac:dyDescent="0.2">
      <c r="C29" s="43" t="s">
        <v>197</v>
      </c>
      <c r="D29" s="1">
        <v>1187</v>
      </c>
      <c r="E29" s="1">
        <v>9898</v>
      </c>
      <c r="F29" s="1">
        <v>796</v>
      </c>
      <c r="G29" s="1">
        <v>863</v>
      </c>
      <c r="H29" s="1">
        <v>1284</v>
      </c>
      <c r="I29" s="1">
        <v>1379</v>
      </c>
      <c r="J29" s="1">
        <v>762</v>
      </c>
      <c r="K29" s="1">
        <v>616</v>
      </c>
      <c r="L29" s="1">
        <v>1010</v>
      </c>
      <c r="M29" s="1">
        <v>2665</v>
      </c>
      <c r="N29" s="1">
        <v>2880</v>
      </c>
      <c r="O29" s="1">
        <v>430</v>
      </c>
      <c r="P29" s="1">
        <v>1029</v>
      </c>
      <c r="Q29" s="1">
        <v>2467</v>
      </c>
      <c r="R29" s="1">
        <v>850</v>
      </c>
      <c r="S29" s="1">
        <v>765</v>
      </c>
      <c r="T29" s="1">
        <v>192</v>
      </c>
      <c r="U29" s="1">
        <v>0</v>
      </c>
      <c r="V29" s="1">
        <v>0</v>
      </c>
    </row>
    <row r="30" spans="2:22" x14ac:dyDescent="0.2">
      <c r="B30" s="43" t="s">
        <v>202</v>
      </c>
      <c r="C30" s="43" t="s">
        <v>194</v>
      </c>
      <c r="D30" s="1">
        <v>28922</v>
      </c>
      <c r="E30" s="1">
        <v>127337</v>
      </c>
      <c r="F30" s="1">
        <v>22065</v>
      </c>
      <c r="G30" s="1">
        <v>21442</v>
      </c>
      <c r="H30" s="1">
        <v>27127</v>
      </c>
      <c r="I30" s="1">
        <v>24476</v>
      </c>
      <c r="J30" s="1">
        <v>18771</v>
      </c>
      <c r="K30" s="1">
        <v>11804</v>
      </c>
      <c r="L30" s="1">
        <v>19957</v>
      </c>
      <c r="M30" s="1">
        <v>46016</v>
      </c>
      <c r="N30" s="1">
        <v>56420</v>
      </c>
      <c r="O30" s="1">
        <v>12629</v>
      </c>
      <c r="P30" s="1">
        <v>28829</v>
      </c>
      <c r="Q30" s="1">
        <v>50092</v>
      </c>
      <c r="R30" s="1">
        <v>28360</v>
      </c>
      <c r="S30" s="1">
        <v>22413</v>
      </c>
      <c r="T30" s="1">
        <v>8596</v>
      </c>
      <c r="U30" s="1">
        <v>72</v>
      </c>
      <c r="V30" s="1">
        <v>0</v>
      </c>
    </row>
    <row r="31" spans="2:22" x14ac:dyDescent="0.2">
      <c r="C31" s="43" t="s">
        <v>164</v>
      </c>
      <c r="D31" s="1">
        <v>5757</v>
      </c>
      <c r="E31" s="1">
        <v>29782</v>
      </c>
      <c r="F31" s="1">
        <v>4699</v>
      </c>
      <c r="G31" s="1">
        <v>4101</v>
      </c>
      <c r="H31" s="1">
        <v>5550</v>
      </c>
      <c r="I31" s="1">
        <v>4748</v>
      </c>
      <c r="J31" s="1">
        <v>3573</v>
      </c>
      <c r="K31" s="1">
        <v>2259</v>
      </c>
      <c r="L31" s="1">
        <v>4473</v>
      </c>
      <c r="M31" s="1">
        <v>9431</v>
      </c>
      <c r="N31" s="1">
        <v>13317</v>
      </c>
      <c r="O31" s="1">
        <v>2536</v>
      </c>
      <c r="P31" s="1">
        <v>6192</v>
      </c>
      <c r="Q31" s="1">
        <v>13123</v>
      </c>
      <c r="R31" s="1">
        <v>6383</v>
      </c>
      <c r="S31" s="1">
        <v>6799</v>
      </c>
      <c r="T31" s="1">
        <v>1791</v>
      </c>
      <c r="U31" s="1">
        <v>25</v>
      </c>
      <c r="V31" s="1">
        <v>0</v>
      </c>
    </row>
    <row r="32" spans="2:22" x14ac:dyDescent="0.2">
      <c r="C32" s="43" t="s">
        <v>195</v>
      </c>
      <c r="D32" s="1">
        <v>132</v>
      </c>
      <c r="E32" s="1">
        <v>327</v>
      </c>
      <c r="F32" s="1">
        <v>162</v>
      </c>
      <c r="G32" s="1">
        <v>129</v>
      </c>
      <c r="H32" s="1">
        <v>169</v>
      </c>
      <c r="I32" s="1">
        <v>138</v>
      </c>
      <c r="J32" s="1">
        <v>136</v>
      </c>
      <c r="K32" s="1">
        <v>108</v>
      </c>
      <c r="L32" s="1">
        <v>129</v>
      </c>
      <c r="M32" s="1">
        <v>342</v>
      </c>
      <c r="N32" s="1">
        <v>380</v>
      </c>
      <c r="O32" s="1">
        <v>107</v>
      </c>
      <c r="P32" s="1">
        <v>199</v>
      </c>
      <c r="Q32" s="1">
        <v>359</v>
      </c>
      <c r="R32" s="1">
        <v>309</v>
      </c>
      <c r="S32" s="1">
        <v>297</v>
      </c>
      <c r="T32" s="1">
        <v>150</v>
      </c>
      <c r="U32" s="1">
        <v>0</v>
      </c>
      <c r="V32" s="1">
        <v>0</v>
      </c>
    </row>
    <row r="33" spans="1:22" x14ac:dyDescent="0.2">
      <c r="C33" s="43" t="s">
        <v>196</v>
      </c>
      <c r="D33" s="1">
        <v>15503</v>
      </c>
      <c r="E33" s="1">
        <v>53402</v>
      </c>
      <c r="F33" s="1">
        <v>13192</v>
      </c>
      <c r="G33" s="1">
        <v>12600</v>
      </c>
      <c r="H33" s="1">
        <v>14356</v>
      </c>
      <c r="I33" s="1">
        <v>13844</v>
      </c>
      <c r="J33" s="1">
        <v>11268</v>
      </c>
      <c r="K33" s="1">
        <v>6653</v>
      </c>
      <c r="L33" s="1">
        <v>10899</v>
      </c>
      <c r="M33" s="1">
        <v>25548</v>
      </c>
      <c r="N33" s="1">
        <v>27083</v>
      </c>
      <c r="O33" s="1">
        <v>8298</v>
      </c>
      <c r="P33" s="1">
        <v>17307</v>
      </c>
      <c r="Q33" s="1">
        <v>27181</v>
      </c>
      <c r="R33" s="1">
        <v>16635</v>
      </c>
      <c r="S33" s="1">
        <v>11416</v>
      </c>
      <c r="T33" s="1">
        <v>5352</v>
      </c>
      <c r="U33" s="1">
        <v>47</v>
      </c>
      <c r="V33" s="1">
        <v>0</v>
      </c>
    </row>
    <row r="34" spans="1:22" x14ac:dyDescent="0.2">
      <c r="C34" s="43" t="s">
        <v>197</v>
      </c>
      <c r="D34" s="1">
        <v>7530</v>
      </c>
      <c r="E34" s="1">
        <v>43826</v>
      </c>
      <c r="F34" s="1">
        <v>4012</v>
      </c>
      <c r="G34" s="1">
        <v>4612</v>
      </c>
      <c r="H34" s="1">
        <v>7052</v>
      </c>
      <c r="I34" s="1">
        <v>5746</v>
      </c>
      <c r="J34" s="1">
        <v>3794</v>
      </c>
      <c r="K34" s="1">
        <v>2784</v>
      </c>
      <c r="L34" s="1">
        <v>4456</v>
      </c>
      <c r="M34" s="1">
        <v>10695</v>
      </c>
      <c r="N34" s="1">
        <v>15640</v>
      </c>
      <c r="O34" s="1">
        <v>1688</v>
      </c>
      <c r="P34" s="1">
        <v>5131</v>
      </c>
      <c r="Q34" s="1">
        <v>9429</v>
      </c>
      <c r="R34" s="1">
        <v>5033</v>
      </c>
      <c r="S34" s="1">
        <v>3901</v>
      </c>
      <c r="T34" s="1">
        <v>1303</v>
      </c>
      <c r="U34" s="1">
        <v>0</v>
      </c>
      <c r="V34" s="1">
        <v>0</v>
      </c>
    </row>
    <row r="35" spans="1:22" x14ac:dyDescent="0.2">
      <c r="B35" s="43" t="s">
        <v>203</v>
      </c>
      <c r="C35" s="43" t="s">
        <v>194</v>
      </c>
      <c r="D35" s="1">
        <v>4399</v>
      </c>
      <c r="E35" s="1">
        <v>40611</v>
      </c>
      <c r="F35" s="1">
        <v>3506</v>
      </c>
      <c r="G35" s="1">
        <v>2971</v>
      </c>
      <c r="H35" s="1">
        <v>4908</v>
      </c>
      <c r="I35" s="1">
        <v>3690</v>
      </c>
      <c r="J35" s="1">
        <v>2808</v>
      </c>
      <c r="K35" s="1">
        <v>1746</v>
      </c>
      <c r="L35" s="1">
        <v>3737</v>
      </c>
      <c r="M35" s="1">
        <v>8359</v>
      </c>
      <c r="N35" s="1">
        <v>9984</v>
      </c>
      <c r="O35" s="1">
        <v>1516</v>
      </c>
      <c r="P35" s="1">
        <v>3742</v>
      </c>
      <c r="Q35" s="1">
        <v>8004</v>
      </c>
      <c r="R35" s="1">
        <v>3665</v>
      </c>
      <c r="S35" s="1">
        <v>2920</v>
      </c>
      <c r="T35" s="1">
        <v>1263</v>
      </c>
      <c r="U35" s="1">
        <v>73</v>
      </c>
      <c r="V35" s="1">
        <v>0</v>
      </c>
    </row>
    <row r="36" spans="1:22" x14ac:dyDescent="0.2">
      <c r="C36" s="43" t="s">
        <v>164</v>
      </c>
      <c r="D36" s="1">
        <v>105</v>
      </c>
      <c r="E36" s="1">
        <v>2994</v>
      </c>
      <c r="F36" s="1">
        <v>91</v>
      </c>
      <c r="G36" s="1">
        <v>87</v>
      </c>
      <c r="H36" s="1">
        <v>111</v>
      </c>
      <c r="I36" s="1">
        <v>57</v>
      </c>
      <c r="J36" s="1">
        <v>51</v>
      </c>
      <c r="K36" s="1">
        <v>40</v>
      </c>
      <c r="L36" s="1">
        <v>67</v>
      </c>
      <c r="M36" s="1">
        <v>475</v>
      </c>
      <c r="N36" s="1">
        <v>776</v>
      </c>
      <c r="O36" s="1">
        <v>38</v>
      </c>
      <c r="P36" s="1">
        <v>88</v>
      </c>
      <c r="Q36" s="1">
        <v>782</v>
      </c>
      <c r="R36" s="1">
        <v>361</v>
      </c>
      <c r="S36" s="1">
        <v>95</v>
      </c>
      <c r="T36" s="1">
        <v>54</v>
      </c>
      <c r="U36" s="1">
        <v>12</v>
      </c>
      <c r="V36" s="1">
        <v>0</v>
      </c>
    </row>
    <row r="37" spans="1:22" x14ac:dyDescent="0.2">
      <c r="C37" s="43" t="s">
        <v>195</v>
      </c>
      <c r="D37" s="1">
        <v>20</v>
      </c>
      <c r="E37" s="1">
        <v>15</v>
      </c>
      <c r="F37" s="1">
        <v>181</v>
      </c>
      <c r="G37" s="1">
        <v>66</v>
      </c>
      <c r="H37" s="1">
        <v>7</v>
      </c>
      <c r="I37" s="1">
        <v>6</v>
      </c>
      <c r="J37" s="1">
        <v>25</v>
      </c>
      <c r="K37" s="1">
        <v>15</v>
      </c>
      <c r="L37" s="1">
        <v>0</v>
      </c>
      <c r="M37" s="1">
        <v>16</v>
      </c>
      <c r="N37" s="1">
        <v>0</v>
      </c>
      <c r="O37" s="1">
        <v>50</v>
      </c>
      <c r="P37" s="1">
        <v>9</v>
      </c>
      <c r="Q37" s="1">
        <v>374</v>
      </c>
      <c r="R37" s="1">
        <v>90</v>
      </c>
      <c r="S37" s="1">
        <v>106</v>
      </c>
      <c r="T37" s="1">
        <v>14</v>
      </c>
      <c r="U37" s="1">
        <v>0</v>
      </c>
      <c r="V37" s="1">
        <v>0</v>
      </c>
    </row>
    <row r="38" spans="1:22" x14ac:dyDescent="0.2">
      <c r="C38" s="43" t="s">
        <v>196</v>
      </c>
      <c r="D38" s="1">
        <v>609</v>
      </c>
      <c r="E38" s="1">
        <v>2653</v>
      </c>
      <c r="F38" s="1">
        <v>453</v>
      </c>
      <c r="G38" s="1">
        <v>590</v>
      </c>
      <c r="H38" s="1">
        <v>862</v>
      </c>
      <c r="I38" s="1">
        <v>610</v>
      </c>
      <c r="J38" s="1">
        <v>612</v>
      </c>
      <c r="K38" s="1">
        <v>329</v>
      </c>
      <c r="L38" s="1">
        <v>839</v>
      </c>
      <c r="M38" s="1">
        <v>1687</v>
      </c>
      <c r="N38" s="1">
        <v>1625</v>
      </c>
      <c r="O38" s="1">
        <v>435</v>
      </c>
      <c r="P38" s="1">
        <v>848</v>
      </c>
      <c r="Q38" s="1">
        <v>1068</v>
      </c>
      <c r="R38" s="1">
        <v>859</v>
      </c>
      <c r="S38" s="1">
        <v>540</v>
      </c>
      <c r="T38" s="1">
        <v>398</v>
      </c>
      <c r="U38" s="1">
        <v>9</v>
      </c>
      <c r="V38" s="1">
        <v>0</v>
      </c>
    </row>
    <row r="39" spans="1:22" x14ac:dyDescent="0.2">
      <c r="C39" s="43" t="s">
        <v>197</v>
      </c>
      <c r="D39" s="1">
        <v>3665</v>
      </c>
      <c r="E39" s="1">
        <v>34949</v>
      </c>
      <c r="F39" s="1">
        <v>2781</v>
      </c>
      <c r="G39" s="1">
        <v>2228</v>
      </c>
      <c r="H39" s="1">
        <v>3928</v>
      </c>
      <c r="I39" s="1">
        <v>3017</v>
      </c>
      <c r="J39" s="1">
        <v>2120</v>
      </c>
      <c r="K39" s="1">
        <v>1362</v>
      </c>
      <c r="L39" s="1">
        <v>2831</v>
      </c>
      <c r="M39" s="1">
        <v>6181</v>
      </c>
      <c r="N39" s="1">
        <v>7583</v>
      </c>
      <c r="O39" s="1">
        <v>993</v>
      </c>
      <c r="P39" s="1">
        <v>2797</v>
      </c>
      <c r="Q39" s="1">
        <v>5780</v>
      </c>
      <c r="R39" s="1">
        <v>2355</v>
      </c>
      <c r="S39" s="1">
        <v>2179</v>
      </c>
      <c r="T39" s="1">
        <v>797</v>
      </c>
      <c r="U39" s="1">
        <v>52</v>
      </c>
      <c r="V39" s="1">
        <v>0</v>
      </c>
    </row>
    <row r="40" spans="1:22" x14ac:dyDescent="0.2">
      <c r="B40" s="43" t="s">
        <v>204</v>
      </c>
      <c r="C40" s="43" t="s">
        <v>194</v>
      </c>
      <c r="D40" s="1">
        <v>1072</v>
      </c>
      <c r="E40" s="1">
        <v>5934</v>
      </c>
      <c r="F40" s="1">
        <v>764</v>
      </c>
      <c r="G40" s="1">
        <v>819</v>
      </c>
      <c r="H40" s="1">
        <v>1129</v>
      </c>
      <c r="I40" s="1">
        <v>937</v>
      </c>
      <c r="J40" s="1">
        <v>693</v>
      </c>
      <c r="K40" s="1">
        <v>466</v>
      </c>
      <c r="L40" s="1">
        <v>697</v>
      </c>
      <c r="M40" s="1">
        <v>1453</v>
      </c>
      <c r="N40" s="1">
        <v>1550</v>
      </c>
      <c r="O40" s="1">
        <v>336</v>
      </c>
      <c r="P40" s="1">
        <v>842</v>
      </c>
      <c r="Q40" s="1">
        <v>1470</v>
      </c>
      <c r="R40" s="1">
        <v>761</v>
      </c>
      <c r="S40" s="1">
        <v>472</v>
      </c>
      <c r="T40" s="1">
        <v>270</v>
      </c>
      <c r="U40" s="1">
        <v>0</v>
      </c>
      <c r="V40" s="1">
        <v>0</v>
      </c>
    </row>
    <row r="41" spans="1:22" x14ac:dyDescent="0.2">
      <c r="C41" s="43" t="s">
        <v>164</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row>
    <row r="42" spans="1:22" x14ac:dyDescent="0.2">
      <c r="C42" s="43" t="s">
        <v>195</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row>
    <row r="43" spans="1:22" x14ac:dyDescent="0.2">
      <c r="C43" s="43" t="s">
        <v>196</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row>
    <row r="44" spans="1:22" x14ac:dyDescent="0.2">
      <c r="C44" s="43" t="s">
        <v>197</v>
      </c>
      <c r="D44" s="1">
        <v>1072</v>
      </c>
      <c r="E44" s="1">
        <v>5934</v>
      </c>
      <c r="F44" s="1">
        <v>764</v>
      </c>
      <c r="G44" s="1">
        <v>819</v>
      </c>
      <c r="H44" s="1">
        <v>1129</v>
      </c>
      <c r="I44" s="1">
        <v>937</v>
      </c>
      <c r="J44" s="1">
        <v>693</v>
      </c>
      <c r="K44" s="1">
        <v>466</v>
      </c>
      <c r="L44" s="1">
        <v>697</v>
      </c>
      <c r="M44" s="1">
        <v>1453</v>
      </c>
      <c r="N44" s="1">
        <v>1550</v>
      </c>
      <c r="O44" s="1">
        <v>336</v>
      </c>
      <c r="P44" s="1">
        <v>842</v>
      </c>
      <c r="Q44" s="1">
        <v>1470</v>
      </c>
      <c r="R44" s="1">
        <v>761</v>
      </c>
      <c r="S44" s="1">
        <v>472</v>
      </c>
      <c r="T44" s="1">
        <v>270</v>
      </c>
      <c r="U44" s="1">
        <v>0</v>
      </c>
      <c r="V44" s="1">
        <v>0</v>
      </c>
    </row>
    <row r="45" spans="1:22" x14ac:dyDescent="0.2">
      <c r="A45" s="43"/>
      <c r="B45" s="43" t="s">
        <v>231</v>
      </c>
      <c r="C45" s="43"/>
      <c r="D45" s="64">
        <f>SUM(D5:D44)</f>
        <v>241344</v>
      </c>
      <c r="E45" s="64">
        <v>1524102</v>
      </c>
      <c r="F45" s="64">
        <f t="shared" ref="F45:V45" si="0">SUM(F5:F44)</f>
        <v>176266</v>
      </c>
      <c r="G45" s="64">
        <f t="shared" si="0"/>
        <v>177890</v>
      </c>
      <c r="H45" s="64">
        <f t="shared" si="0"/>
        <v>255076</v>
      </c>
      <c r="I45" s="64">
        <f t="shared" si="0"/>
        <v>217640</v>
      </c>
      <c r="J45" s="64">
        <f t="shared" si="0"/>
        <v>151338</v>
      </c>
      <c r="K45" s="64">
        <f t="shared" si="0"/>
        <v>98324</v>
      </c>
      <c r="L45" s="64">
        <f t="shared" si="0"/>
        <v>178312</v>
      </c>
      <c r="M45" s="64">
        <f t="shared" si="0"/>
        <v>488310</v>
      </c>
      <c r="N45" s="64">
        <f t="shared" si="0"/>
        <v>519764</v>
      </c>
      <c r="O45" s="64">
        <f t="shared" si="0"/>
        <v>110084</v>
      </c>
      <c r="P45" s="64">
        <f t="shared" si="0"/>
        <v>258492</v>
      </c>
      <c r="Q45" s="64">
        <f t="shared" si="0"/>
        <v>464256</v>
      </c>
      <c r="R45" s="64">
        <f t="shared" si="0"/>
        <v>234570</v>
      </c>
      <c r="S45" s="64">
        <f t="shared" si="0"/>
        <v>172888</v>
      </c>
      <c r="T45" s="64">
        <f t="shared" si="0"/>
        <v>75672</v>
      </c>
      <c r="U45" s="64">
        <f t="shared" si="0"/>
        <v>2414</v>
      </c>
      <c r="V45" s="64">
        <f t="shared" si="0"/>
        <v>17166</v>
      </c>
    </row>
    <row r="46" spans="1:22" x14ac:dyDescent="0.2">
      <c r="C46" s="43"/>
      <c r="E46" s="1"/>
    </row>
    <row r="47" spans="1:22" x14ac:dyDescent="0.2">
      <c r="C47" s="43"/>
      <c r="E47" s="1"/>
    </row>
    <row r="48" spans="1:22" x14ac:dyDescent="0.2">
      <c r="A48" s="43" t="s">
        <v>237</v>
      </c>
      <c r="C48" s="43"/>
      <c r="E48" s="1"/>
    </row>
    <row r="49" spans="1:21" x14ac:dyDescent="0.2">
      <c r="A49" s="83" t="s">
        <v>232</v>
      </c>
      <c r="C49" s="43"/>
      <c r="D49" s="83">
        <v>23310524</v>
      </c>
      <c r="E49" s="1">
        <v>106997089</v>
      </c>
      <c r="F49" s="83">
        <v>17665146</v>
      </c>
      <c r="G49" s="83">
        <v>17458446</v>
      </c>
      <c r="H49" s="83">
        <v>23298675</v>
      </c>
      <c r="I49" s="83">
        <v>19486720</v>
      </c>
      <c r="J49" s="83">
        <v>15722246</v>
      </c>
      <c r="K49" s="83">
        <v>10377431</v>
      </c>
      <c r="L49" s="83">
        <v>16245828</v>
      </c>
      <c r="M49" s="83">
        <v>38265859</v>
      </c>
      <c r="N49" s="83">
        <v>42605537</v>
      </c>
      <c r="O49" s="83">
        <v>11461748</v>
      </c>
      <c r="P49" s="83">
        <v>23538661</v>
      </c>
      <c r="Q49" s="83">
        <v>39204540</v>
      </c>
      <c r="R49" s="83">
        <v>23575876</v>
      </c>
      <c r="S49" s="83">
        <v>15643841</v>
      </c>
      <c r="T49" s="83">
        <v>8426976</v>
      </c>
    </row>
    <row r="50" spans="1:21" x14ac:dyDescent="0.2">
      <c r="A50" s="83" t="s">
        <v>233</v>
      </c>
      <c r="B50" s="43"/>
      <c r="C50" s="43"/>
      <c r="D50" s="83">
        <v>4005360</v>
      </c>
      <c r="E50" s="1">
        <v>68026707</v>
      </c>
      <c r="F50" s="83">
        <v>3192066</v>
      </c>
      <c r="G50" s="83">
        <v>3324563</v>
      </c>
      <c r="H50" s="83">
        <v>3830957</v>
      </c>
      <c r="I50" s="83">
        <v>3232282</v>
      </c>
      <c r="J50" s="83">
        <v>2658804</v>
      </c>
      <c r="K50" s="83">
        <v>2041692</v>
      </c>
      <c r="L50" s="83">
        <v>3051885</v>
      </c>
      <c r="M50" s="83">
        <v>6976406</v>
      </c>
      <c r="N50" s="83">
        <v>9336188</v>
      </c>
      <c r="O50" s="83">
        <v>3256613</v>
      </c>
      <c r="P50" s="83">
        <v>5384869</v>
      </c>
      <c r="Q50" s="83">
        <v>7959317</v>
      </c>
      <c r="R50" s="83">
        <v>6227904</v>
      </c>
      <c r="S50" s="83">
        <v>4342212</v>
      </c>
      <c r="T50" s="83">
        <v>2089859</v>
      </c>
    </row>
    <row r="51" spans="1:21" x14ac:dyDescent="0.2">
      <c r="A51" s="43" t="s">
        <v>234</v>
      </c>
      <c r="C51" s="43"/>
      <c r="D51" s="43">
        <f>SUM(D49:D50)</f>
        <v>27315884</v>
      </c>
      <c r="E51" s="64">
        <v>175023796</v>
      </c>
      <c r="F51" s="43">
        <f t="shared" ref="F51:T51" si="1">SUM(F49:F50)</f>
        <v>20857212</v>
      </c>
      <c r="G51" s="43">
        <f t="shared" si="1"/>
        <v>20783009</v>
      </c>
      <c r="H51" s="43">
        <f t="shared" si="1"/>
        <v>27129632</v>
      </c>
      <c r="I51" s="43">
        <f t="shared" si="1"/>
        <v>22719002</v>
      </c>
      <c r="J51" s="43">
        <f t="shared" si="1"/>
        <v>18381050</v>
      </c>
      <c r="K51" s="43">
        <f t="shared" si="1"/>
        <v>12419123</v>
      </c>
      <c r="L51" s="43">
        <f t="shared" si="1"/>
        <v>19297713</v>
      </c>
      <c r="M51" s="43">
        <f t="shared" si="1"/>
        <v>45242265</v>
      </c>
      <c r="N51" s="43">
        <f t="shared" si="1"/>
        <v>51941725</v>
      </c>
      <c r="O51" s="43">
        <f t="shared" si="1"/>
        <v>14718361</v>
      </c>
      <c r="P51" s="43">
        <f t="shared" si="1"/>
        <v>28923530</v>
      </c>
      <c r="Q51" s="43">
        <f t="shared" si="1"/>
        <v>47163857</v>
      </c>
      <c r="R51" s="43">
        <f t="shared" si="1"/>
        <v>29803780</v>
      </c>
      <c r="S51" s="43">
        <f t="shared" si="1"/>
        <v>19986053</v>
      </c>
      <c r="T51" s="43">
        <f t="shared" si="1"/>
        <v>10516835</v>
      </c>
    </row>
    <row r="52" spans="1:21" x14ac:dyDescent="0.2">
      <c r="C52" s="43"/>
    </row>
    <row r="53" spans="1:21" x14ac:dyDescent="0.2">
      <c r="A53" s="43" t="s">
        <v>238</v>
      </c>
      <c r="C53" s="43"/>
      <c r="D53" s="83">
        <v>303</v>
      </c>
      <c r="E53" s="83">
        <v>2181</v>
      </c>
      <c r="F53" s="83">
        <v>566</v>
      </c>
      <c r="G53" s="83">
        <v>598</v>
      </c>
      <c r="H53" s="83">
        <v>870</v>
      </c>
      <c r="I53" s="83">
        <v>104</v>
      </c>
      <c r="J53" s="83">
        <v>753</v>
      </c>
      <c r="K53" s="83">
        <v>584</v>
      </c>
      <c r="L53" s="83">
        <v>660</v>
      </c>
      <c r="M53" s="83">
        <v>1811</v>
      </c>
      <c r="N53" s="83">
        <v>1831</v>
      </c>
      <c r="O53" s="83">
        <v>980</v>
      </c>
      <c r="P53" s="83">
        <v>488</v>
      </c>
      <c r="Q53" s="83">
        <v>800</v>
      </c>
      <c r="R53" s="83">
        <v>1070</v>
      </c>
      <c r="S53" s="83">
        <v>359</v>
      </c>
      <c r="T53" s="83">
        <v>185</v>
      </c>
      <c r="U53" s="83">
        <f>SUM(D53:T53)</f>
        <v>14143</v>
      </c>
    </row>
    <row r="54" spans="1:21" x14ac:dyDescent="0.2">
      <c r="A54" s="83" t="s">
        <v>236</v>
      </c>
      <c r="C54" s="43"/>
      <c r="D54" s="66">
        <f t="shared" ref="D54:T54" si="2">(D53*1000)/D51</f>
        <v>1.1092447163708852E-2</v>
      </c>
      <c r="E54" s="66">
        <f t="shared" si="2"/>
        <v>1.246116270955522E-2</v>
      </c>
      <c r="F54" s="66">
        <f t="shared" si="2"/>
        <v>2.7136896340699802E-2</v>
      </c>
      <c r="G54" s="66">
        <f t="shared" si="2"/>
        <v>2.8773504356371112E-2</v>
      </c>
      <c r="H54" s="66">
        <f t="shared" si="2"/>
        <v>3.2068256583797375E-2</v>
      </c>
      <c r="I54" s="66">
        <f t="shared" si="2"/>
        <v>4.5776658675411889E-3</v>
      </c>
      <c r="J54" s="66">
        <f t="shared" si="2"/>
        <v>4.0966103677428659E-2</v>
      </c>
      <c r="K54" s="66">
        <f t="shared" si="2"/>
        <v>4.7024254450173331E-2</v>
      </c>
      <c r="L54" s="66">
        <f t="shared" si="2"/>
        <v>3.4200943914960286E-2</v>
      </c>
      <c r="M54" s="66">
        <f t="shared" si="2"/>
        <v>4.0028941963891507E-2</v>
      </c>
      <c r="N54" s="66">
        <f t="shared" si="2"/>
        <v>3.5251043356761831E-2</v>
      </c>
      <c r="O54" s="66">
        <f t="shared" si="2"/>
        <v>6.6583500703644924E-2</v>
      </c>
      <c r="P54" s="66">
        <f t="shared" si="2"/>
        <v>1.6872076126254298E-2</v>
      </c>
      <c r="Q54" s="66">
        <f t="shared" si="2"/>
        <v>1.6962141158217828E-2</v>
      </c>
      <c r="R54" s="66">
        <f t="shared" si="2"/>
        <v>3.5901486321533713E-2</v>
      </c>
      <c r="S54" s="66">
        <f t="shared" si="2"/>
        <v>1.7962526167622991E-2</v>
      </c>
      <c r="T54" s="66">
        <f t="shared" si="2"/>
        <v>1.7590843633089232E-2</v>
      </c>
    </row>
    <row r="55" spans="1:21" x14ac:dyDescent="0.2">
      <c r="B55" s="43"/>
      <c r="C55" s="43"/>
    </row>
    <row r="56" spans="1:21" x14ac:dyDescent="0.2">
      <c r="A56" s="43" t="s">
        <v>239</v>
      </c>
      <c r="C56" s="43" t="s">
        <v>154</v>
      </c>
      <c r="D56" s="43" t="s">
        <v>112</v>
      </c>
      <c r="E56" s="43" t="s">
        <v>235</v>
      </c>
      <c r="F56" s="43" t="s">
        <v>114</v>
      </c>
      <c r="G56" s="43" t="s">
        <v>115</v>
      </c>
      <c r="H56" s="43" t="s">
        <v>116</v>
      </c>
      <c r="I56" s="43" t="s">
        <v>117</v>
      </c>
      <c r="J56" s="43" t="s">
        <v>118</v>
      </c>
      <c r="K56" s="43" t="s">
        <v>119</v>
      </c>
      <c r="L56" s="43" t="s">
        <v>120</v>
      </c>
      <c r="M56" s="43" t="s">
        <v>228</v>
      </c>
      <c r="N56" s="43" t="s">
        <v>122</v>
      </c>
      <c r="O56" s="43" t="s">
        <v>123</v>
      </c>
      <c r="P56" s="43" t="s">
        <v>124</v>
      </c>
      <c r="Q56" s="43" t="s">
        <v>158</v>
      </c>
      <c r="R56" s="43" t="s">
        <v>127</v>
      </c>
      <c r="S56" s="43" t="s">
        <v>128</v>
      </c>
      <c r="T56" s="43" t="s">
        <v>129</v>
      </c>
      <c r="U56" s="43" t="s">
        <v>229</v>
      </c>
    </row>
    <row r="57" spans="1:21" x14ac:dyDescent="0.2">
      <c r="A57" s="83" t="s">
        <v>289</v>
      </c>
      <c r="C57" s="64">
        <v>302.26254155359732</v>
      </c>
      <c r="D57" s="1">
        <v>7.4874018355034755</v>
      </c>
      <c r="E57" s="1">
        <v>32.27441141774802</v>
      </c>
      <c r="F57" s="1">
        <v>13.731269548394099</v>
      </c>
      <c r="G57" s="1">
        <v>17.753252187880978</v>
      </c>
      <c r="H57" s="1">
        <v>19.240953950278424</v>
      </c>
      <c r="I57" s="1">
        <v>1.3916104237325215</v>
      </c>
      <c r="J57" s="1">
        <v>17.533492373939467</v>
      </c>
      <c r="K57" s="1">
        <v>17.775168182165519</v>
      </c>
      <c r="L57" s="1">
        <v>11.149507716277054</v>
      </c>
      <c r="M57" s="1">
        <v>45.592964896872424</v>
      </c>
      <c r="N57" s="1">
        <v>30.738909807096316</v>
      </c>
      <c r="O57" s="1">
        <v>22.505223237831984</v>
      </c>
      <c r="P57" s="1">
        <v>12.282871419913128</v>
      </c>
      <c r="Q57" s="1">
        <v>15.876564124091887</v>
      </c>
      <c r="R57" s="1">
        <v>25.131040425073596</v>
      </c>
      <c r="S57" s="1">
        <v>7.3825982548930495</v>
      </c>
      <c r="T57" s="1">
        <v>4.415301751905397</v>
      </c>
      <c r="U57" s="43"/>
    </row>
    <row r="58" spans="1:21" x14ac:dyDescent="0.2">
      <c r="A58" s="83" t="s">
        <v>288</v>
      </c>
      <c r="C58" s="64">
        <f t="shared" ref="C58:C63" si="3">SUM(D58:T58)</f>
        <v>521.71144478179042</v>
      </c>
      <c r="D58" s="1">
        <f t="shared" ref="D58:T58" si="4">D54*SUM(D17:D18)</f>
        <v>13.499508198233674</v>
      </c>
      <c r="E58" s="1">
        <f t="shared" si="4"/>
        <v>35.950454417066808</v>
      </c>
      <c r="F58" s="1">
        <f t="shared" si="4"/>
        <v>22.252254999373839</v>
      </c>
      <c r="G58" s="1">
        <f t="shared" si="4"/>
        <v>31.622081287651852</v>
      </c>
      <c r="H58" s="1">
        <f t="shared" si="4"/>
        <v>30.593116780942697</v>
      </c>
      <c r="I58" s="1">
        <f t="shared" si="4"/>
        <v>4.7745054998454597</v>
      </c>
      <c r="J58" s="1">
        <f t="shared" si="4"/>
        <v>37.279154346460082</v>
      </c>
      <c r="K58" s="1">
        <f t="shared" si="4"/>
        <v>21.066865993677652</v>
      </c>
      <c r="L58" s="1">
        <f t="shared" si="4"/>
        <v>27.942171178522553</v>
      </c>
      <c r="M58" s="1">
        <f t="shared" si="4"/>
        <v>84.38100965988329</v>
      </c>
      <c r="N58" s="1">
        <f t="shared" si="4"/>
        <v>62.429597784825205</v>
      </c>
      <c r="O58" s="1">
        <f t="shared" si="4"/>
        <v>38.551846907410408</v>
      </c>
      <c r="P58" s="1">
        <f t="shared" si="4"/>
        <v>18.188098064102135</v>
      </c>
      <c r="Q58" s="1">
        <f t="shared" si="4"/>
        <v>34.874162221295855</v>
      </c>
      <c r="R58" s="1">
        <f t="shared" si="4"/>
        <v>36.188698212105983</v>
      </c>
      <c r="S58" s="1">
        <f t="shared" si="4"/>
        <v>13.902995253740196</v>
      </c>
      <c r="T58" s="1">
        <f t="shared" si="4"/>
        <v>8.2149239766526723</v>
      </c>
    </row>
    <row r="59" spans="1:21" x14ac:dyDescent="0.2">
      <c r="A59" s="83" t="s">
        <v>243</v>
      </c>
      <c r="B59" s="43"/>
      <c r="C59" s="64">
        <f t="shared" si="3"/>
        <v>1396.3422092666797</v>
      </c>
      <c r="D59" s="1">
        <f t="shared" ref="D59:T59" si="5">D54*SUM(D22:D23)</f>
        <v>31.31397834315009</v>
      </c>
      <c r="E59" s="1">
        <f t="shared" si="5"/>
        <v>134.73009121571104</v>
      </c>
      <c r="F59" s="1">
        <f t="shared" si="5"/>
        <v>64.585813290865531</v>
      </c>
      <c r="G59" s="1">
        <f t="shared" si="5"/>
        <v>67.991790794104944</v>
      </c>
      <c r="H59" s="1">
        <f t="shared" si="5"/>
        <v>93.38276317201796</v>
      </c>
      <c r="I59" s="1">
        <f t="shared" si="5"/>
        <v>10.299748201967676</v>
      </c>
      <c r="J59" s="1">
        <f t="shared" si="5"/>
        <v>79.474241134211596</v>
      </c>
      <c r="K59" s="1">
        <f t="shared" si="5"/>
        <v>66.210150265844049</v>
      </c>
      <c r="L59" s="1">
        <f t="shared" si="5"/>
        <v>76.336506818191353</v>
      </c>
      <c r="M59" s="1">
        <f t="shared" si="5"/>
        <v>149.06777987353198</v>
      </c>
      <c r="N59" s="1">
        <f t="shared" si="5"/>
        <v>193.59873011533597</v>
      </c>
      <c r="O59" s="1">
        <f t="shared" si="5"/>
        <v>98.410414039987202</v>
      </c>
      <c r="P59" s="1">
        <f t="shared" si="5"/>
        <v>54.80050325807396</v>
      </c>
      <c r="Q59" s="1">
        <f t="shared" si="5"/>
        <v>88.355793293156665</v>
      </c>
      <c r="R59" s="1">
        <f t="shared" si="5"/>
        <v>124.93717239893732</v>
      </c>
      <c r="S59" s="1">
        <f t="shared" si="5"/>
        <v>39.697182830446813</v>
      </c>
      <c r="T59" s="1">
        <f t="shared" si="5"/>
        <v>23.149550221145429</v>
      </c>
    </row>
    <row r="60" spans="1:21" x14ac:dyDescent="0.2">
      <c r="A60" s="83" t="s">
        <v>244</v>
      </c>
      <c r="C60" s="64">
        <f t="shared" si="3"/>
        <v>3793.1228327200974</v>
      </c>
      <c r="D60" s="1">
        <f t="shared" ref="D60:T60" si="6">D54*SUM(D27:D28)</f>
        <v>87.264281836897538</v>
      </c>
      <c r="E60" s="1">
        <f t="shared" si="6"/>
        <v>381.09973914632729</v>
      </c>
      <c r="F60" s="1">
        <f t="shared" si="6"/>
        <v>151.77666123353399</v>
      </c>
      <c r="G60" s="1">
        <f t="shared" si="6"/>
        <v>166.10944064933042</v>
      </c>
      <c r="H60" s="1">
        <f t="shared" si="6"/>
        <v>235.02825250265096</v>
      </c>
      <c r="I60" s="1">
        <f t="shared" si="6"/>
        <v>30.194284062301683</v>
      </c>
      <c r="J60" s="1">
        <f t="shared" si="6"/>
        <v>204.87148449082073</v>
      </c>
      <c r="K60" s="1">
        <f t="shared" si="6"/>
        <v>185.79282933263482</v>
      </c>
      <c r="L60" s="1">
        <f t="shared" si="6"/>
        <v>196.79223128668147</v>
      </c>
      <c r="M60" s="1">
        <f t="shared" si="6"/>
        <v>563.56747390962857</v>
      </c>
      <c r="N60" s="1">
        <f t="shared" si="6"/>
        <v>502.18636366042904</v>
      </c>
      <c r="O60" s="1">
        <f t="shared" si="6"/>
        <v>267.19958832372708</v>
      </c>
      <c r="P60" s="1">
        <f t="shared" si="6"/>
        <v>141.60733492765232</v>
      </c>
      <c r="Q60" s="1">
        <f t="shared" si="6"/>
        <v>225.08761316955056</v>
      </c>
      <c r="R60" s="1">
        <f t="shared" si="6"/>
        <v>308.46557047461766</v>
      </c>
      <c r="S60" s="1">
        <f t="shared" si="6"/>
        <v>95.470826580916196</v>
      </c>
      <c r="T60" s="1">
        <f t="shared" si="6"/>
        <v>50.608857132397723</v>
      </c>
    </row>
    <row r="61" spans="1:21" x14ac:dyDescent="0.2">
      <c r="A61" s="83" t="s">
        <v>245</v>
      </c>
      <c r="C61" s="64">
        <f t="shared" si="3"/>
        <v>7505.7507061533079</v>
      </c>
      <c r="D61" s="1">
        <f t="shared" ref="D61:T61" si="7">D54*SUM(D32:D33)</f>
        <v>173.43041140458791</v>
      </c>
      <c r="E61" s="1">
        <f t="shared" si="7"/>
        <v>669.52581122169238</v>
      </c>
      <c r="F61" s="1">
        <f t="shared" si="7"/>
        <v>362.38611373370514</v>
      </c>
      <c r="G61" s="1">
        <f t="shared" si="7"/>
        <v>366.25793695224786</v>
      </c>
      <c r="H61" s="1">
        <f t="shared" si="7"/>
        <v>465.79142687965685</v>
      </c>
      <c r="I61" s="1">
        <f t="shared" si="7"/>
        <v>64.004924159960908</v>
      </c>
      <c r="J61" s="1">
        <f t="shared" si="7"/>
        <v>467.17744633739642</v>
      </c>
      <c r="K61" s="1">
        <f t="shared" si="7"/>
        <v>317.93098433762191</v>
      </c>
      <c r="L61" s="1">
        <f t="shared" si="7"/>
        <v>377.168009494182</v>
      </c>
      <c r="M61" s="1">
        <f t="shared" si="7"/>
        <v>1036.349307445151</v>
      </c>
      <c r="N61" s="1">
        <f t="shared" si="7"/>
        <v>968.09940370675019</v>
      </c>
      <c r="O61" s="1">
        <f t="shared" si="7"/>
        <v>559.63432341413557</v>
      </c>
      <c r="P61" s="1">
        <f t="shared" si="7"/>
        <v>295.36256466620773</v>
      </c>
      <c r="Q61" s="1">
        <f t="shared" si="7"/>
        <v>467.13736749731896</v>
      </c>
      <c r="R61" s="1">
        <f t="shared" si="7"/>
        <v>608.31478423206727</v>
      </c>
      <c r="S61" s="1">
        <f t="shared" si="7"/>
        <v>210.39506900136809</v>
      </c>
      <c r="T61" s="1">
        <f t="shared" si="7"/>
        <v>96.784821669256957</v>
      </c>
    </row>
    <row r="62" spans="1:21" x14ac:dyDescent="0.2">
      <c r="A62" s="83" t="s">
        <v>246</v>
      </c>
      <c r="C62" s="64">
        <f t="shared" si="3"/>
        <v>427.54298142772365</v>
      </c>
      <c r="D62" s="1">
        <f t="shared" ref="D62:T62" si="8">D54*SUM(D37:D38)</f>
        <v>6.9771492659728676</v>
      </c>
      <c r="E62" s="1">
        <f t="shared" si="8"/>
        <v>33.246382109093325</v>
      </c>
      <c r="F62" s="1">
        <f t="shared" si="8"/>
        <v>17.204792280003673</v>
      </c>
      <c r="G62" s="1">
        <f t="shared" si="8"/>
        <v>18.875418857779451</v>
      </c>
      <c r="H62" s="1">
        <f t="shared" si="8"/>
        <v>27.867314971319917</v>
      </c>
      <c r="I62" s="1">
        <f t="shared" si="8"/>
        <v>2.8198421744053723</v>
      </c>
      <c r="J62" s="1">
        <f t="shared" si="8"/>
        <v>26.095408042522056</v>
      </c>
      <c r="K62" s="1">
        <f t="shared" si="8"/>
        <v>16.176343530859626</v>
      </c>
      <c r="L62" s="1">
        <f t="shared" si="8"/>
        <v>28.69459194465168</v>
      </c>
      <c r="M62" s="1">
        <f t="shared" si="8"/>
        <v>68.169288164507236</v>
      </c>
      <c r="N62" s="1">
        <f t="shared" si="8"/>
        <v>57.282945454737977</v>
      </c>
      <c r="O62" s="1">
        <f t="shared" si="8"/>
        <v>32.292997841267791</v>
      </c>
      <c r="P62" s="1">
        <f t="shared" si="8"/>
        <v>14.459369240199933</v>
      </c>
      <c r="Q62" s="1">
        <f t="shared" si="8"/>
        <v>24.459407550150107</v>
      </c>
      <c r="R62" s="1">
        <f t="shared" si="8"/>
        <v>34.070510519135496</v>
      </c>
      <c r="S62" s="1">
        <f t="shared" si="8"/>
        <v>11.603791904284453</v>
      </c>
      <c r="T62" s="1">
        <f t="shared" si="8"/>
        <v>7.2474275768327638</v>
      </c>
    </row>
    <row r="63" spans="1:21" x14ac:dyDescent="0.2">
      <c r="A63" s="83" t="s">
        <v>154</v>
      </c>
      <c r="B63" s="43"/>
      <c r="C63" s="64">
        <f t="shared" si="3"/>
        <v>13946.732715903196</v>
      </c>
      <c r="D63" s="1">
        <f t="shared" ref="D63:T63" si="9">SUM(D57:D62)</f>
        <v>319.97273088434554</v>
      </c>
      <c r="E63" s="1">
        <f t="shared" si="9"/>
        <v>1286.8268895276387</v>
      </c>
      <c r="F63" s="1">
        <f t="shared" si="9"/>
        <v>631.93690508587622</v>
      </c>
      <c r="G63" s="1">
        <f t="shared" si="9"/>
        <v>668.60992072899546</v>
      </c>
      <c r="H63" s="1">
        <f t="shared" si="9"/>
        <v>871.90382825686686</v>
      </c>
      <c r="I63" s="1">
        <f t="shared" si="9"/>
        <v>113.48491452221361</v>
      </c>
      <c r="J63" s="1">
        <f t="shared" si="9"/>
        <v>832.43122672535037</v>
      </c>
      <c r="K63" s="1">
        <f t="shared" si="9"/>
        <v>624.95234164280362</v>
      </c>
      <c r="L63" s="1">
        <f t="shared" si="9"/>
        <v>718.0830184385062</v>
      </c>
      <c r="M63" s="1">
        <f t="shared" si="9"/>
        <v>1947.1278239495746</v>
      </c>
      <c r="N63" s="1">
        <f t="shared" si="9"/>
        <v>1814.3359505291749</v>
      </c>
      <c r="O63" s="1">
        <f t="shared" si="9"/>
        <v>1018.5943937643601</v>
      </c>
      <c r="P63" s="1">
        <f t="shared" si="9"/>
        <v>536.70074157614931</v>
      </c>
      <c r="Q63" s="1">
        <f t="shared" si="9"/>
        <v>855.79090785556411</v>
      </c>
      <c r="R63" s="1">
        <f t="shared" si="9"/>
        <v>1137.1077762619373</v>
      </c>
      <c r="S63" s="1">
        <f t="shared" si="9"/>
        <v>378.45246382564881</v>
      </c>
      <c r="T63" s="1">
        <f t="shared" si="9"/>
        <v>190.42088232819094</v>
      </c>
    </row>
    <row r="65" spans="2:7" x14ac:dyDescent="0.2">
      <c r="C65" s="43"/>
    </row>
    <row r="66" spans="2:7" x14ac:dyDescent="0.2">
      <c r="C66" s="43"/>
    </row>
    <row r="67" spans="2:7" x14ac:dyDescent="0.2">
      <c r="C67" s="43"/>
      <c r="G67" s="43" t="s">
        <v>291</v>
      </c>
    </row>
    <row r="68" spans="2:7" x14ac:dyDescent="0.2">
      <c r="C68" s="43"/>
      <c r="E68" s="54"/>
    </row>
    <row r="69" spans="2:7" x14ac:dyDescent="0.2">
      <c r="B69" s="43"/>
      <c r="C69" s="43"/>
    </row>
    <row r="70" spans="2:7" x14ac:dyDescent="0.2">
      <c r="C70" s="43"/>
    </row>
    <row r="71" spans="2:7" x14ac:dyDescent="0.2">
      <c r="C71" s="43"/>
    </row>
    <row r="72" spans="2:7" x14ac:dyDescent="0.2">
      <c r="C72" s="43"/>
    </row>
    <row r="73" spans="2:7" x14ac:dyDescent="0.2">
      <c r="C73" s="43"/>
    </row>
    <row r="74" spans="2:7" x14ac:dyDescent="0.2">
      <c r="B74" s="43"/>
      <c r="C74" s="43"/>
    </row>
    <row r="75" spans="2:7" x14ac:dyDescent="0.2">
      <c r="C75" s="43"/>
    </row>
    <row r="76" spans="2:7" x14ac:dyDescent="0.2">
      <c r="C76" s="43"/>
    </row>
    <row r="77" spans="2:7" x14ac:dyDescent="0.2">
      <c r="C77" s="43"/>
    </row>
    <row r="78" spans="2:7" x14ac:dyDescent="0.2">
      <c r="C78" s="43"/>
    </row>
    <row r="79" spans="2:7" x14ac:dyDescent="0.2">
      <c r="B79" s="43"/>
      <c r="C79" s="43"/>
    </row>
    <row r="80" spans="2:7" x14ac:dyDescent="0.2">
      <c r="C80" s="43"/>
    </row>
    <row r="81" spans="1:3" x14ac:dyDescent="0.2">
      <c r="C81" s="43"/>
    </row>
    <row r="82" spans="1:3" x14ac:dyDescent="0.2">
      <c r="C82" s="43"/>
    </row>
    <row r="83" spans="1:3" x14ac:dyDescent="0.2">
      <c r="C83" s="43"/>
    </row>
    <row r="84" spans="1:3" x14ac:dyDescent="0.2">
      <c r="A84" s="43"/>
      <c r="B84" s="43"/>
      <c r="C84" s="43"/>
    </row>
    <row r="85" spans="1:3" x14ac:dyDescent="0.2">
      <c r="C85" s="43"/>
    </row>
    <row r="86" spans="1:3" x14ac:dyDescent="0.2">
      <c r="C86" s="43"/>
    </row>
    <row r="87" spans="1:3" x14ac:dyDescent="0.2">
      <c r="C87" s="43"/>
    </row>
    <row r="88" spans="1:3" x14ac:dyDescent="0.2">
      <c r="C88" s="43"/>
    </row>
    <row r="89" spans="1:3" x14ac:dyDescent="0.2">
      <c r="B89" s="43"/>
      <c r="C89" s="43"/>
    </row>
    <row r="90" spans="1:3" x14ac:dyDescent="0.2">
      <c r="C90" s="43"/>
    </row>
    <row r="91" spans="1:3" x14ac:dyDescent="0.2">
      <c r="C91" s="43"/>
    </row>
    <row r="92" spans="1:3" x14ac:dyDescent="0.2">
      <c r="C92" s="43"/>
    </row>
    <row r="93" spans="1:3" x14ac:dyDescent="0.2">
      <c r="C93" s="43"/>
    </row>
    <row r="94" spans="1:3" x14ac:dyDescent="0.2">
      <c r="B94" s="43"/>
      <c r="C94" s="43"/>
    </row>
    <row r="95" spans="1:3" x14ac:dyDescent="0.2">
      <c r="C95" s="43"/>
    </row>
    <row r="96" spans="1:3" x14ac:dyDescent="0.2">
      <c r="C96" s="43"/>
    </row>
    <row r="97" spans="1:21" x14ac:dyDescent="0.2">
      <c r="C97" s="43"/>
      <c r="D97" s="83" t="s">
        <v>110</v>
      </c>
      <c r="E97" s="83" t="s">
        <v>249</v>
      </c>
      <c r="F97" s="83" t="s">
        <v>154</v>
      </c>
    </row>
    <row r="98" spans="1:21" x14ac:dyDescent="0.2">
      <c r="A98" s="43" t="s">
        <v>240</v>
      </c>
      <c r="B98" s="43"/>
      <c r="C98" s="1"/>
      <c r="D98" s="1">
        <v>0.64608677106318746</v>
      </c>
      <c r="E98" s="1" t="e">
        <f>#REF!</f>
        <v>#REF!</v>
      </c>
      <c r="F98" s="1" t="e">
        <f t="shared" ref="F98:F106" si="10">SUM(D98:E98)</f>
        <v>#REF!</v>
      </c>
    </row>
    <row r="99" spans="1:21" x14ac:dyDescent="0.2">
      <c r="A99" s="43" t="s">
        <v>241</v>
      </c>
      <c r="D99" s="1">
        <v>94.406198987752958</v>
      </c>
      <c r="E99" s="1" t="e">
        <f>#REF!</f>
        <v>#REF!</v>
      </c>
      <c r="F99" s="1" t="e">
        <f t="shared" si="10"/>
        <v>#REF!</v>
      </c>
    </row>
    <row r="100" spans="1:21" x14ac:dyDescent="0.2">
      <c r="A100" s="43" t="s">
        <v>242</v>
      </c>
      <c r="B100" s="43"/>
      <c r="C100" s="1"/>
      <c r="D100" s="1">
        <v>308.26092020966797</v>
      </c>
      <c r="E100" s="1">
        <f>C58</f>
        <v>521.71144478179042</v>
      </c>
      <c r="F100" s="1">
        <f t="shared" si="10"/>
        <v>829.97236499145833</v>
      </c>
    </row>
    <row r="101" spans="1:21" x14ac:dyDescent="0.2">
      <c r="A101" s="43" t="s">
        <v>247</v>
      </c>
      <c r="B101" s="43"/>
      <c r="C101" s="1"/>
      <c r="D101" s="1">
        <v>2930.727123955146</v>
      </c>
      <c r="E101" s="1">
        <f>C59</f>
        <v>1396.3422092666797</v>
      </c>
      <c r="F101" s="1">
        <f t="shared" si="10"/>
        <v>4327.0693332218252</v>
      </c>
    </row>
    <row r="102" spans="1:21" x14ac:dyDescent="0.2">
      <c r="A102" s="43" t="s">
        <v>244</v>
      </c>
      <c r="B102" s="43"/>
      <c r="C102" s="1"/>
      <c r="D102" s="1">
        <v>1110.7265333409894</v>
      </c>
      <c r="E102" s="1">
        <f>C60</f>
        <v>3793.1228327200974</v>
      </c>
      <c r="F102" s="1">
        <f t="shared" si="10"/>
        <v>4903.8493660610866</v>
      </c>
    </row>
    <row r="103" spans="1:21" x14ac:dyDescent="0.2">
      <c r="A103" s="43" t="s">
        <v>245</v>
      </c>
      <c r="B103" s="43"/>
      <c r="C103" s="1"/>
      <c r="D103" s="1">
        <v>3217.8739284864691</v>
      </c>
      <c r="E103" s="1">
        <f>C61</f>
        <v>7505.7507061533079</v>
      </c>
      <c r="F103" s="1">
        <f t="shared" si="10"/>
        <v>10723.624634639777</v>
      </c>
    </row>
    <row r="104" spans="1:21" x14ac:dyDescent="0.2">
      <c r="A104" s="43" t="s">
        <v>246</v>
      </c>
      <c r="B104" s="43"/>
      <c r="C104" s="1"/>
      <c r="D104" s="1">
        <v>162.09024912433247</v>
      </c>
      <c r="E104" s="1">
        <f>C62</f>
        <v>427.54298142772365</v>
      </c>
      <c r="F104" s="1">
        <f t="shared" si="10"/>
        <v>589.63323055205615</v>
      </c>
    </row>
    <row r="105" spans="1:21" x14ac:dyDescent="0.2">
      <c r="A105" s="43" t="s">
        <v>248</v>
      </c>
      <c r="B105" s="43"/>
      <c r="C105" s="1"/>
      <c r="D105" s="1">
        <v>0</v>
      </c>
      <c r="E105" s="1" t="e">
        <f>#REF!</f>
        <v>#REF!</v>
      </c>
      <c r="F105" s="1" t="e">
        <f t="shared" si="10"/>
        <v>#REF!</v>
      </c>
      <c r="G105" s="1"/>
    </row>
    <row r="106" spans="1:21" x14ac:dyDescent="0.2">
      <c r="A106" s="43" t="s">
        <v>154</v>
      </c>
      <c r="B106" s="43"/>
      <c r="C106" s="1"/>
      <c r="D106" s="1">
        <v>7824.7310408754201</v>
      </c>
      <c r="E106" s="1">
        <f>C63</f>
        <v>13946.732715903196</v>
      </c>
      <c r="F106" s="1">
        <f t="shared" si="10"/>
        <v>21771.463756778616</v>
      </c>
    </row>
    <row r="107" spans="1:21" x14ac:dyDescent="0.2">
      <c r="C107" s="43"/>
    </row>
    <row r="108" spans="1:21" x14ac:dyDescent="0.2">
      <c r="C108" s="43"/>
    </row>
    <row r="109" spans="1:21" ht="19" x14ac:dyDescent="0.25">
      <c r="A109" s="56" t="s">
        <v>191</v>
      </c>
    </row>
    <row r="111" spans="1:21" x14ac:dyDescent="0.2">
      <c r="D111" s="43"/>
    </row>
    <row r="112" spans="1:21" x14ac:dyDescent="0.2">
      <c r="B112" s="43">
        <v>2018</v>
      </c>
      <c r="D112" s="43" t="s">
        <v>112</v>
      </c>
      <c r="E112" s="43" t="s">
        <v>160</v>
      </c>
      <c r="F112" s="43" t="s">
        <v>159</v>
      </c>
      <c r="G112" s="43" t="s">
        <v>114</v>
      </c>
      <c r="H112" s="43" t="s">
        <v>115</v>
      </c>
      <c r="I112" s="43" t="s">
        <v>116</v>
      </c>
      <c r="J112" s="43" t="s">
        <v>117</v>
      </c>
      <c r="K112" s="43" t="s">
        <v>118</v>
      </c>
      <c r="L112" s="43" t="s">
        <v>119</v>
      </c>
      <c r="M112" s="43" t="s">
        <v>120</v>
      </c>
      <c r="N112" s="43" t="s">
        <v>121</v>
      </c>
      <c r="O112" s="43" t="s">
        <v>122</v>
      </c>
      <c r="P112" s="43" t="s">
        <v>123</v>
      </c>
      <c r="Q112" s="43" t="s">
        <v>124</v>
      </c>
      <c r="R112" s="43" t="s">
        <v>158</v>
      </c>
      <c r="S112" s="43" t="s">
        <v>127</v>
      </c>
      <c r="T112" s="43" t="s">
        <v>128</v>
      </c>
      <c r="U112" s="43" t="s">
        <v>129</v>
      </c>
    </row>
    <row r="113" spans="1:23" x14ac:dyDescent="0.2">
      <c r="A113" s="43"/>
      <c r="B113" s="43" t="s">
        <v>193</v>
      </c>
      <c r="C113" s="43" t="s">
        <v>164</v>
      </c>
      <c r="D113" s="1">
        <v>0</v>
      </c>
      <c r="E113" s="1">
        <v>0</v>
      </c>
      <c r="F113" s="1">
        <v>25</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row>
    <row r="114" spans="1:23" x14ac:dyDescent="0.2">
      <c r="B114" s="43" t="s">
        <v>198</v>
      </c>
      <c r="C114" s="43" t="s">
        <v>164</v>
      </c>
      <c r="D114" s="1">
        <v>110</v>
      </c>
      <c r="E114" s="1">
        <v>240</v>
      </c>
      <c r="F114" s="1">
        <v>1272</v>
      </c>
      <c r="G114" s="1">
        <v>192</v>
      </c>
      <c r="H114" s="1">
        <v>100</v>
      </c>
      <c r="I114" s="1">
        <v>291</v>
      </c>
      <c r="J114" s="1">
        <v>91</v>
      </c>
      <c r="K114" s="1">
        <v>76</v>
      </c>
      <c r="L114" s="1">
        <v>33</v>
      </c>
      <c r="M114" s="1">
        <v>183</v>
      </c>
      <c r="N114" s="1">
        <v>60</v>
      </c>
      <c r="O114" s="1">
        <v>214</v>
      </c>
      <c r="P114" s="1">
        <v>5</v>
      </c>
      <c r="Q114" s="1">
        <v>0</v>
      </c>
      <c r="R114" s="1">
        <v>558</v>
      </c>
      <c r="S114" s="1">
        <v>228</v>
      </c>
      <c r="T114" s="1">
        <v>0</v>
      </c>
      <c r="U114" s="1">
        <v>0</v>
      </c>
      <c r="V114" s="1">
        <v>0</v>
      </c>
      <c r="W114" s="1">
        <v>0</v>
      </c>
    </row>
    <row r="115" spans="1:23" x14ac:dyDescent="0.2">
      <c r="B115" s="43" t="s">
        <v>199</v>
      </c>
      <c r="C115" s="43" t="s">
        <v>164</v>
      </c>
      <c r="D115" s="1">
        <v>163</v>
      </c>
      <c r="E115" s="1">
        <v>731</v>
      </c>
      <c r="F115" s="1">
        <v>5032</v>
      </c>
      <c r="G115" s="1">
        <v>278</v>
      </c>
      <c r="H115" s="1">
        <v>240</v>
      </c>
      <c r="I115" s="1">
        <v>243</v>
      </c>
      <c r="J115" s="1">
        <v>159</v>
      </c>
      <c r="K115" s="1">
        <v>165</v>
      </c>
      <c r="L115" s="1">
        <v>160</v>
      </c>
      <c r="M115" s="1">
        <v>132</v>
      </c>
      <c r="N115" s="1">
        <v>356</v>
      </c>
      <c r="O115" s="1">
        <v>1641</v>
      </c>
      <c r="P115" s="1">
        <v>159</v>
      </c>
      <c r="Q115" s="1">
        <v>240</v>
      </c>
      <c r="R115" s="1">
        <v>1107</v>
      </c>
      <c r="S115" s="1">
        <v>444</v>
      </c>
      <c r="T115" s="1">
        <v>518</v>
      </c>
      <c r="U115" s="1">
        <v>160</v>
      </c>
      <c r="V115" s="1">
        <v>518</v>
      </c>
      <c r="W115" s="1">
        <v>160</v>
      </c>
    </row>
    <row r="116" spans="1:23" x14ac:dyDescent="0.2">
      <c r="B116" s="43" t="s">
        <v>200</v>
      </c>
      <c r="C116" s="43" t="s">
        <v>164</v>
      </c>
      <c r="D116" s="1">
        <v>4486</v>
      </c>
      <c r="E116" s="1">
        <v>9638</v>
      </c>
      <c r="F116" s="1">
        <v>34373</v>
      </c>
      <c r="G116" s="1">
        <v>4788</v>
      </c>
      <c r="H116" s="1">
        <v>2916</v>
      </c>
      <c r="I116" s="1">
        <v>3613</v>
      </c>
      <c r="J116" s="1">
        <v>4349</v>
      </c>
      <c r="K116" s="1">
        <v>2237</v>
      </c>
      <c r="L116" s="1">
        <v>1936</v>
      </c>
      <c r="M116" s="1">
        <v>2479</v>
      </c>
      <c r="N116" s="1">
        <v>6610</v>
      </c>
      <c r="O116" s="1">
        <v>9309</v>
      </c>
      <c r="P116" s="1">
        <v>1647</v>
      </c>
      <c r="Q116" s="1">
        <v>3301</v>
      </c>
      <c r="R116" s="1">
        <v>8107</v>
      </c>
      <c r="S116" s="1">
        <v>6143</v>
      </c>
      <c r="T116" s="1">
        <v>5175</v>
      </c>
      <c r="U116" s="1">
        <v>2296</v>
      </c>
      <c r="V116" s="1">
        <v>5175</v>
      </c>
      <c r="W116" s="1">
        <v>2296</v>
      </c>
    </row>
    <row r="117" spans="1:23" x14ac:dyDescent="0.2">
      <c r="B117" s="43" t="s">
        <v>201</v>
      </c>
      <c r="C117" s="43" t="s">
        <v>164</v>
      </c>
      <c r="D117" s="1">
        <v>694</v>
      </c>
      <c r="E117" s="1">
        <v>2100</v>
      </c>
      <c r="F117" s="1">
        <v>11756</v>
      </c>
      <c r="G117" s="1">
        <v>782</v>
      </c>
      <c r="H117" s="1">
        <v>851</v>
      </c>
      <c r="I117" s="1">
        <v>492</v>
      </c>
      <c r="J117" s="1">
        <v>785</v>
      </c>
      <c r="K117" s="1">
        <v>840</v>
      </c>
      <c r="L117" s="1">
        <v>210</v>
      </c>
      <c r="M117" s="1">
        <v>1435</v>
      </c>
      <c r="N117" s="1">
        <v>1769</v>
      </c>
      <c r="O117" s="1">
        <v>5955</v>
      </c>
      <c r="P117" s="1">
        <v>439</v>
      </c>
      <c r="Q117" s="1">
        <v>900</v>
      </c>
      <c r="R117" s="1">
        <v>8985</v>
      </c>
      <c r="S117" s="1">
        <v>1192</v>
      </c>
      <c r="T117" s="1">
        <v>3313</v>
      </c>
      <c r="U117" s="1">
        <v>481</v>
      </c>
      <c r="V117" s="1">
        <v>3313</v>
      </c>
      <c r="W117" s="1">
        <v>481</v>
      </c>
    </row>
    <row r="118" spans="1:23" x14ac:dyDescent="0.2">
      <c r="B118" s="43" t="s">
        <v>202</v>
      </c>
      <c r="C118" s="43" t="s">
        <v>164</v>
      </c>
      <c r="D118" s="1">
        <v>5757</v>
      </c>
      <c r="E118" s="1">
        <v>11880</v>
      </c>
      <c r="F118" s="1">
        <v>17902</v>
      </c>
      <c r="G118" s="1">
        <v>4699</v>
      </c>
      <c r="H118" s="1">
        <v>4101</v>
      </c>
      <c r="I118" s="1">
        <v>5550</v>
      </c>
      <c r="J118" s="1">
        <v>4748</v>
      </c>
      <c r="K118" s="1">
        <v>3573</v>
      </c>
      <c r="L118" s="1">
        <v>2259</v>
      </c>
      <c r="M118" s="1">
        <v>4473</v>
      </c>
      <c r="N118" s="1">
        <v>9431</v>
      </c>
      <c r="O118" s="1">
        <v>13317</v>
      </c>
      <c r="P118" s="1">
        <v>2536</v>
      </c>
      <c r="Q118" s="1">
        <v>6192</v>
      </c>
      <c r="R118" s="1">
        <v>13123</v>
      </c>
      <c r="S118" s="1">
        <v>6383</v>
      </c>
      <c r="T118" s="1">
        <v>6799</v>
      </c>
      <c r="U118" s="1">
        <v>1791</v>
      </c>
      <c r="V118" s="1">
        <v>6799</v>
      </c>
      <c r="W118" s="1">
        <v>1791</v>
      </c>
    </row>
    <row r="119" spans="1:23" x14ac:dyDescent="0.2">
      <c r="B119" s="43" t="s">
        <v>203</v>
      </c>
      <c r="C119" s="43" t="s">
        <v>164</v>
      </c>
      <c r="D119" s="1">
        <v>105</v>
      </c>
      <c r="E119" s="1">
        <v>225</v>
      </c>
      <c r="F119" s="1">
        <v>2769</v>
      </c>
      <c r="G119" s="1">
        <v>91</v>
      </c>
      <c r="H119" s="1">
        <v>87</v>
      </c>
      <c r="I119" s="1">
        <v>111</v>
      </c>
      <c r="J119" s="1">
        <v>57</v>
      </c>
      <c r="K119" s="1">
        <v>51</v>
      </c>
      <c r="L119" s="1">
        <v>40</v>
      </c>
      <c r="M119" s="1">
        <v>67</v>
      </c>
      <c r="N119" s="1">
        <v>475</v>
      </c>
      <c r="O119" s="1">
        <v>776</v>
      </c>
      <c r="P119" s="1">
        <v>38</v>
      </c>
      <c r="Q119" s="1">
        <v>88</v>
      </c>
      <c r="R119" s="1">
        <v>782</v>
      </c>
      <c r="S119" s="1">
        <v>361</v>
      </c>
      <c r="T119" s="1">
        <v>95</v>
      </c>
      <c r="U119" s="1">
        <v>54</v>
      </c>
      <c r="V119" s="1">
        <v>95</v>
      </c>
      <c r="W119" s="1">
        <v>54</v>
      </c>
    </row>
    <row r="120" spans="1:23" x14ac:dyDescent="0.2">
      <c r="B120" s="43" t="s">
        <v>154</v>
      </c>
      <c r="C120" s="43" t="s">
        <v>164</v>
      </c>
      <c r="D120" s="1">
        <f t="shared" ref="D120:U120" si="11">SUM(D113:D119)</f>
        <v>11315</v>
      </c>
      <c r="E120" s="1">
        <f t="shared" si="11"/>
        <v>24814</v>
      </c>
      <c r="F120" s="1">
        <f t="shared" si="11"/>
        <v>73129</v>
      </c>
      <c r="G120" s="1">
        <f t="shared" si="11"/>
        <v>10830</v>
      </c>
      <c r="H120" s="1">
        <f t="shared" si="11"/>
        <v>8295</v>
      </c>
      <c r="I120" s="1">
        <f t="shared" si="11"/>
        <v>10300</v>
      </c>
      <c r="J120" s="1">
        <f t="shared" si="11"/>
        <v>10189</v>
      </c>
      <c r="K120" s="1">
        <f t="shared" si="11"/>
        <v>6942</v>
      </c>
      <c r="L120" s="1">
        <f t="shared" si="11"/>
        <v>4638</v>
      </c>
      <c r="M120" s="1">
        <f t="shared" si="11"/>
        <v>8769</v>
      </c>
      <c r="N120" s="1">
        <f t="shared" si="11"/>
        <v>18701</v>
      </c>
      <c r="O120" s="1">
        <f t="shared" si="11"/>
        <v>31212</v>
      </c>
      <c r="P120" s="1">
        <f t="shared" si="11"/>
        <v>4824</v>
      </c>
      <c r="Q120" s="1">
        <f t="shared" si="11"/>
        <v>10721</v>
      </c>
      <c r="R120" s="1">
        <f t="shared" si="11"/>
        <v>32662</v>
      </c>
      <c r="S120" s="1">
        <f t="shared" si="11"/>
        <v>14751</v>
      </c>
      <c r="T120" s="1">
        <f t="shared" si="11"/>
        <v>15900</v>
      </c>
      <c r="U120" s="1">
        <f t="shared" si="11"/>
        <v>4782</v>
      </c>
      <c r="V120" s="1">
        <v>0</v>
      </c>
      <c r="W120" s="1">
        <v>0</v>
      </c>
    </row>
    <row r="121" spans="1:23" x14ac:dyDescent="0.2">
      <c r="A121" s="43"/>
      <c r="B121" s="43"/>
      <c r="C121" s="43"/>
    </row>
    <row r="122" spans="1:23" x14ac:dyDescent="0.2">
      <c r="A122" s="43" t="s">
        <v>250</v>
      </c>
      <c r="B122" s="43"/>
      <c r="C122" s="43"/>
    </row>
    <row r="123" spans="1:23" x14ac:dyDescent="0.2">
      <c r="A123" s="83" t="s">
        <v>251</v>
      </c>
      <c r="B123" s="53">
        <v>54530</v>
      </c>
      <c r="C123" s="43" t="s">
        <v>253</v>
      </c>
    </row>
    <row r="124" spans="1:23" x14ac:dyDescent="0.2">
      <c r="A124" s="83" t="s">
        <v>252</v>
      </c>
      <c r="B124" s="53">
        <v>1706698</v>
      </c>
      <c r="C124" s="43" t="s">
        <v>253</v>
      </c>
    </row>
    <row r="125" spans="1:23" x14ac:dyDescent="0.2">
      <c r="A125" s="83" t="s">
        <v>254</v>
      </c>
      <c r="B125" s="44">
        <f>B123/B124</f>
        <v>3.1950585282223332E-2</v>
      </c>
      <c r="C125" s="43"/>
    </row>
    <row r="126" spans="1:23" x14ac:dyDescent="0.2">
      <c r="B126" s="43"/>
      <c r="C126" s="43">
        <v>2018</v>
      </c>
      <c r="D126" s="43" t="s">
        <v>112</v>
      </c>
      <c r="E126" s="43" t="s">
        <v>235</v>
      </c>
      <c r="F126" s="43" t="s">
        <v>114</v>
      </c>
      <c r="G126" s="43" t="s">
        <v>115</v>
      </c>
      <c r="H126" s="43" t="s">
        <v>116</v>
      </c>
      <c r="I126" s="43" t="s">
        <v>117</v>
      </c>
      <c r="J126" s="43" t="s">
        <v>118</v>
      </c>
      <c r="K126" s="43" t="s">
        <v>119</v>
      </c>
      <c r="L126" s="43" t="s">
        <v>120</v>
      </c>
      <c r="M126" s="43" t="s">
        <v>121</v>
      </c>
      <c r="N126" s="43" t="s">
        <v>122</v>
      </c>
      <c r="O126" s="43" t="s">
        <v>123</v>
      </c>
      <c r="P126" s="43" t="s">
        <v>124</v>
      </c>
      <c r="Q126" s="43" t="s">
        <v>158</v>
      </c>
      <c r="R126" s="43" t="s">
        <v>127</v>
      </c>
      <c r="S126" s="43" t="s">
        <v>128</v>
      </c>
      <c r="T126" s="43" t="s">
        <v>129</v>
      </c>
      <c r="U126" s="43" t="s">
        <v>256</v>
      </c>
    </row>
    <row r="127" spans="1:23" x14ac:dyDescent="0.2">
      <c r="A127" s="43" t="s">
        <v>255</v>
      </c>
      <c r="B127" s="83" t="s">
        <v>289</v>
      </c>
      <c r="C127" s="43"/>
      <c r="D127" s="1">
        <f t="shared" ref="D127:T127" si="12">$B$125*SUM(D113:D114)</f>
        <v>3.5145643810445666</v>
      </c>
      <c r="E127" s="1">
        <f t="shared" si="12"/>
        <v>7.6681404677335996</v>
      </c>
      <c r="F127" s="1">
        <f t="shared" si="12"/>
        <v>41.439909111043661</v>
      </c>
      <c r="G127" s="1">
        <f t="shared" si="12"/>
        <v>6.1345123741868797</v>
      </c>
      <c r="H127" s="1">
        <f t="shared" si="12"/>
        <v>3.1950585282223329</v>
      </c>
      <c r="I127" s="1">
        <f t="shared" si="12"/>
        <v>9.2976203171269898</v>
      </c>
      <c r="J127" s="1">
        <f t="shared" si="12"/>
        <v>2.907503260682323</v>
      </c>
      <c r="K127" s="1">
        <f t="shared" si="12"/>
        <v>2.4282444814489734</v>
      </c>
      <c r="L127" s="1">
        <f t="shared" si="12"/>
        <v>1.0543693143133699</v>
      </c>
      <c r="M127" s="1">
        <f t="shared" si="12"/>
        <v>5.8469571066468697</v>
      </c>
      <c r="N127" s="1">
        <f t="shared" si="12"/>
        <v>1.9170351169333999</v>
      </c>
      <c r="O127" s="1">
        <f t="shared" si="12"/>
        <v>6.8374252503957926</v>
      </c>
      <c r="P127" s="1">
        <f t="shared" si="12"/>
        <v>0.15975292641111666</v>
      </c>
      <c r="Q127" s="1">
        <f t="shared" si="12"/>
        <v>0</v>
      </c>
      <c r="R127" s="1">
        <f t="shared" si="12"/>
        <v>17.828426587480617</v>
      </c>
      <c r="S127" s="1">
        <f t="shared" si="12"/>
        <v>7.2847334443469194</v>
      </c>
      <c r="T127" s="1">
        <f t="shared" si="12"/>
        <v>0</v>
      </c>
      <c r="U127" s="64">
        <f t="shared" ref="U127:U133" si="13">SUM(D127:T127)</f>
        <v>117.51425266801741</v>
      </c>
    </row>
    <row r="128" spans="1:23" x14ac:dyDescent="0.2">
      <c r="A128" s="43"/>
      <c r="B128" s="83" t="s">
        <v>288</v>
      </c>
      <c r="C128" s="43" t="s">
        <v>164</v>
      </c>
      <c r="D128" s="1">
        <f>D115*$B$125</f>
        <v>5.2079454010024033</v>
      </c>
      <c r="E128" s="1">
        <v>148.63201984182322</v>
      </c>
      <c r="F128" s="1">
        <f t="shared" ref="F128:T128" si="14">G115*$B$125</f>
        <v>8.8822627084580859</v>
      </c>
      <c r="G128" s="1">
        <f t="shared" si="14"/>
        <v>7.6681404677335996</v>
      </c>
      <c r="H128" s="1">
        <f t="shared" si="14"/>
        <v>7.7639922235802699</v>
      </c>
      <c r="I128" s="1">
        <f t="shared" si="14"/>
        <v>5.0801430598735093</v>
      </c>
      <c r="J128" s="1">
        <f t="shared" si="14"/>
        <v>5.2718465715668499</v>
      </c>
      <c r="K128" s="1">
        <f t="shared" si="14"/>
        <v>5.1120936451557331</v>
      </c>
      <c r="L128" s="1">
        <f t="shared" si="14"/>
        <v>4.2174772572534796</v>
      </c>
      <c r="M128" s="1">
        <f t="shared" si="14"/>
        <v>11.374408360471506</v>
      </c>
      <c r="N128" s="1">
        <f t="shared" si="14"/>
        <v>52.430910448128486</v>
      </c>
      <c r="O128" s="1">
        <f t="shared" si="14"/>
        <v>5.0801430598735093</v>
      </c>
      <c r="P128" s="1">
        <f t="shared" si="14"/>
        <v>7.6681404677335996</v>
      </c>
      <c r="Q128" s="1">
        <f t="shared" si="14"/>
        <v>35.369297907421227</v>
      </c>
      <c r="R128" s="1">
        <f t="shared" si="14"/>
        <v>14.186059865307159</v>
      </c>
      <c r="S128" s="1">
        <f t="shared" si="14"/>
        <v>16.550403176191686</v>
      </c>
      <c r="T128" s="1">
        <f t="shared" si="14"/>
        <v>5.1120936451557331</v>
      </c>
      <c r="U128" s="64">
        <f t="shared" si="13"/>
        <v>345.60737810673015</v>
      </c>
    </row>
    <row r="129" spans="1:21" x14ac:dyDescent="0.2">
      <c r="B129" s="83" t="s">
        <v>247</v>
      </c>
      <c r="C129" s="43" t="s">
        <v>164</v>
      </c>
      <c r="D129" s="1">
        <f>D116*$B$125</f>
        <v>143.33032557605387</v>
      </c>
      <c r="E129" s="1">
        <v>1135.0761452817078</v>
      </c>
      <c r="F129" s="1">
        <f t="shared" ref="F129:T129" si="15">G116*$B$125</f>
        <v>152.97940233128531</v>
      </c>
      <c r="G129" s="1">
        <f t="shared" si="15"/>
        <v>93.167906682963235</v>
      </c>
      <c r="H129" s="1">
        <f t="shared" si="15"/>
        <v>115.4374646246729</v>
      </c>
      <c r="I129" s="1">
        <f t="shared" si="15"/>
        <v>138.95309539238926</v>
      </c>
      <c r="J129" s="1">
        <f t="shared" si="15"/>
        <v>71.4734592763336</v>
      </c>
      <c r="K129" s="1">
        <f t="shared" si="15"/>
        <v>61.856333106384369</v>
      </c>
      <c r="L129" s="1">
        <f t="shared" si="15"/>
        <v>79.205500914631642</v>
      </c>
      <c r="M129" s="1">
        <f t="shared" si="15"/>
        <v>211.19336871549623</v>
      </c>
      <c r="N129" s="1">
        <f t="shared" si="15"/>
        <v>297.42799839221698</v>
      </c>
      <c r="O129" s="1">
        <f t="shared" si="15"/>
        <v>52.622613959821827</v>
      </c>
      <c r="P129" s="1">
        <f t="shared" si="15"/>
        <v>105.46888201661922</v>
      </c>
      <c r="Q129" s="1">
        <f t="shared" si="15"/>
        <v>259.02339488298458</v>
      </c>
      <c r="R129" s="1">
        <f t="shared" si="15"/>
        <v>196.27244538869792</v>
      </c>
      <c r="S129" s="1">
        <f t="shared" si="15"/>
        <v>165.34427883550575</v>
      </c>
      <c r="T129" s="1">
        <f t="shared" si="15"/>
        <v>73.358543807984773</v>
      </c>
      <c r="U129" s="64">
        <f t="shared" si="13"/>
        <v>3352.1911591857502</v>
      </c>
    </row>
    <row r="130" spans="1:21" x14ac:dyDescent="0.2">
      <c r="B130" s="83" t="s">
        <v>244</v>
      </c>
      <c r="C130" s="43" t="s">
        <v>164</v>
      </c>
      <c r="D130" s="1">
        <f>D117*$B$125</f>
        <v>22.173706185862994</v>
      </c>
      <c r="E130" s="1">
        <v>357.35645790878061</v>
      </c>
      <c r="F130" s="1">
        <f t="shared" ref="F130:T130" si="16">G117*$B$125</f>
        <v>24.985357690698645</v>
      </c>
      <c r="G130" s="1">
        <f t="shared" si="16"/>
        <v>27.189948075172055</v>
      </c>
      <c r="H130" s="1">
        <f t="shared" si="16"/>
        <v>15.719687958853878</v>
      </c>
      <c r="I130" s="1">
        <f t="shared" si="16"/>
        <v>25.081209446545316</v>
      </c>
      <c r="J130" s="1">
        <f t="shared" si="16"/>
        <v>26.838491637067598</v>
      </c>
      <c r="K130" s="1">
        <f t="shared" si="16"/>
        <v>6.7096229092668995</v>
      </c>
      <c r="L130" s="1">
        <f t="shared" si="16"/>
        <v>45.84908987999048</v>
      </c>
      <c r="M130" s="1">
        <f t="shared" si="16"/>
        <v>56.520585364253073</v>
      </c>
      <c r="N130" s="1">
        <f t="shared" si="16"/>
        <v>190.26573535563995</v>
      </c>
      <c r="O130" s="1">
        <f t="shared" si="16"/>
        <v>14.026306938896042</v>
      </c>
      <c r="P130" s="1">
        <f t="shared" si="16"/>
        <v>28.755526754001</v>
      </c>
      <c r="Q130" s="1">
        <f t="shared" si="16"/>
        <v>287.07600876077663</v>
      </c>
      <c r="R130" s="1">
        <f t="shared" si="16"/>
        <v>38.085097656410213</v>
      </c>
      <c r="S130" s="1">
        <f t="shared" si="16"/>
        <v>105.8522890400059</v>
      </c>
      <c r="T130" s="1">
        <f t="shared" si="16"/>
        <v>15.368231520749422</v>
      </c>
      <c r="U130" s="64">
        <f t="shared" si="13"/>
        <v>1287.8533530829707</v>
      </c>
    </row>
    <row r="131" spans="1:21" x14ac:dyDescent="0.2">
      <c r="B131" s="83" t="s">
        <v>245</v>
      </c>
      <c r="C131" s="43" t="s">
        <v>164</v>
      </c>
      <c r="D131" s="1">
        <f>D118*$B$125</f>
        <v>183.93951946975972</v>
      </c>
      <c r="E131" s="1">
        <v>768.09974230941862</v>
      </c>
      <c r="F131" s="1">
        <f t="shared" ref="F131:T131" si="17">G118*$B$125</f>
        <v>150.13580024116743</v>
      </c>
      <c r="G131" s="1">
        <f t="shared" si="17"/>
        <v>131.0293502423979</v>
      </c>
      <c r="H131" s="1">
        <f t="shared" si="17"/>
        <v>177.32574831633949</v>
      </c>
      <c r="I131" s="1">
        <f t="shared" si="17"/>
        <v>151.70137891999639</v>
      </c>
      <c r="J131" s="1">
        <f t="shared" si="17"/>
        <v>114.15944121338396</v>
      </c>
      <c r="K131" s="1">
        <f t="shared" si="17"/>
        <v>72.176372152542513</v>
      </c>
      <c r="L131" s="1">
        <f t="shared" si="17"/>
        <v>142.91496796738497</v>
      </c>
      <c r="M131" s="1">
        <f t="shared" si="17"/>
        <v>301.32596979664822</v>
      </c>
      <c r="N131" s="1">
        <f t="shared" si="17"/>
        <v>425.48594420336809</v>
      </c>
      <c r="O131" s="1">
        <f t="shared" si="17"/>
        <v>81.026684275718367</v>
      </c>
      <c r="P131" s="1">
        <f t="shared" si="17"/>
        <v>197.83802406752687</v>
      </c>
      <c r="Q131" s="1">
        <f t="shared" si="17"/>
        <v>419.28753065861679</v>
      </c>
      <c r="R131" s="1">
        <f t="shared" si="17"/>
        <v>203.94058585643154</v>
      </c>
      <c r="S131" s="1">
        <f t="shared" si="17"/>
        <v>217.23202933383644</v>
      </c>
      <c r="T131" s="1">
        <f t="shared" si="17"/>
        <v>57.223498240461986</v>
      </c>
      <c r="U131" s="64">
        <f t="shared" si="13"/>
        <v>3794.8425872649996</v>
      </c>
    </row>
    <row r="132" spans="1:21" x14ac:dyDescent="0.2">
      <c r="B132" s="83" t="s">
        <v>246</v>
      </c>
      <c r="C132" s="43" t="s">
        <v>164</v>
      </c>
      <c r="D132" s="1">
        <f>D119*$B$125</f>
        <v>3.3548114546334498</v>
      </c>
      <c r="E132" s="1">
        <v>77.217467882425609</v>
      </c>
      <c r="F132" s="1">
        <f t="shared" ref="F132:T132" si="18">G119*$B$125</f>
        <v>2.907503260682323</v>
      </c>
      <c r="G132" s="1">
        <f t="shared" si="18"/>
        <v>2.7797009195534299</v>
      </c>
      <c r="H132" s="1">
        <f t="shared" si="18"/>
        <v>3.5465149663267899</v>
      </c>
      <c r="I132" s="1">
        <f t="shared" si="18"/>
        <v>1.8211833610867298</v>
      </c>
      <c r="J132" s="1">
        <f t="shared" si="18"/>
        <v>1.62947984939339</v>
      </c>
      <c r="K132" s="1">
        <f t="shared" si="18"/>
        <v>1.2780234112889333</v>
      </c>
      <c r="L132" s="1">
        <f t="shared" si="18"/>
        <v>2.1406892139089631</v>
      </c>
      <c r="M132" s="1">
        <f t="shared" si="18"/>
        <v>15.176528009056083</v>
      </c>
      <c r="N132" s="1">
        <f t="shared" si="18"/>
        <v>24.793654179005305</v>
      </c>
      <c r="O132" s="1">
        <f t="shared" si="18"/>
        <v>1.2141222407244867</v>
      </c>
      <c r="P132" s="1">
        <f t="shared" si="18"/>
        <v>2.8116515048356532</v>
      </c>
      <c r="Q132" s="1">
        <f t="shared" si="18"/>
        <v>24.985357690698645</v>
      </c>
      <c r="R132" s="1">
        <f t="shared" si="18"/>
        <v>11.534161286882624</v>
      </c>
      <c r="S132" s="1">
        <f t="shared" si="18"/>
        <v>3.0353056018112166</v>
      </c>
      <c r="T132" s="1">
        <f t="shared" si="18"/>
        <v>1.72533160524006</v>
      </c>
      <c r="U132" s="64">
        <f t="shared" si="13"/>
        <v>181.95148643755368</v>
      </c>
    </row>
    <row r="133" spans="1:21" x14ac:dyDescent="0.2">
      <c r="B133" s="43" t="s">
        <v>154</v>
      </c>
      <c r="C133" s="43" t="s">
        <v>164</v>
      </c>
      <c r="D133" s="64">
        <f>SUM(D127:D132)</f>
        <v>361.52087246835697</v>
      </c>
      <c r="E133" s="64">
        <v>2526.0221966627955</v>
      </c>
      <c r="F133" s="64">
        <f t="shared" ref="F133:T133" si="19">G120*$B$125</f>
        <v>346.02483860647868</v>
      </c>
      <c r="G133" s="64">
        <f t="shared" si="19"/>
        <v>265.03010491604255</v>
      </c>
      <c r="H133" s="64">
        <f t="shared" si="19"/>
        <v>329.09102840690031</v>
      </c>
      <c r="I133" s="64">
        <f t="shared" si="19"/>
        <v>325.54451344057355</v>
      </c>
      <c r="J133" s="64">
        <f t="shared" si="19"/>
        <v>221.80096302919438</v>
      </c>
      <c r="K133" s="64">
        <f t="shared" si="19"/>
        <v>148.18681453895181</v>
      </c>
      <c r="L133" s="64">
        <f t="shared" si="19"/>
        <v>280.1746823398164</v>
      </c>
      <c r="M133" s="64">
        <f t="shared" si="19"/>
        <v>597.50789536285856</v>
      </c>
      <c r="N133" s="64">
        <f t="shared" si="19"/>
        <v>997.24166782875466</v>
      </c>
      <c r="O133" s="64">
        <f t="shared" si="19"/>
        <v>154.12962340144534</v>
      </c>
      <c r="P133" s="64">
        <f t="shared" si="19"/>
        <v>342.54222481071633</v>
      </c>
      <c r="Q133" s="64">
        <f t="shared" si="19"/>
        <v>1043.5700164879784</v>
      </c>
      <c r="R133" s="64">
        <f t="shared" si="19"/>
        <v>471.30308349807638</v>
      </c>
      <c r="S133" s="64">
        <f t="shared" si="19"/>
        <v>508.01430598735095</v>
      </c>
      <c r="T133" s="64">
        <f t="shared" si="19"/>
        <v>152.78769881959198</v>
      </c>
      <c r="U133" s="1">
        <f t="shared" si="13"/>
        <v>9070.4925306058813</v>
      </c>
    </row>
    <row r="134" spans="1:21" x14ac:dyDescent="0.2">
      <c r="B134" s="43"/>
      <c r="C134" s="43"/>
      <c r="D134" s="43"/>
      <c r="E134" s="43"/>
      <c r="F134" s="43"/>
      <c r="G134" s="43"/>
      <c r="H134" s="43"/>
      <c r="I134" s="43"/>
      <c r="J134" s="43"/>
      <c r="K134" s="43"/>
      <c r="L134" s="43"/>
      <c r="M134" s="43"/>
      <c r="N134" s="43"/>
      <c r="O134" s="43"/>
      <c r="P134" s="43"/>
      <c r="Q134" s="43"/>
      <c r="R134" s="43"/>
      <c r="S134" s="43"/>
      <c r="T134" s="43"/>
      <c r="U134" s="64"/>
    </row>
    <row r="135" spans="1:21" x14ac:dyDescent="0.2">
      <c r="B135" s="43"/>
      <c r="C135" s="43"/>
      <c r="D135" s="1"/>
    </row>
    <row r="136" spans="1:21" x14ac:dyDescent="0.2">
      <c r="A136" s="43"/>
      <c r="B136" s="43"/>
      <c r="C136" s="43"/>
      <c r="D136" s="1"/>
    </row>
    <row r="137" spans="1:21" x14ac:dyDescent="0.2">
      <c r="B137" s="43"/>
      <c r="C137" s="43"/>
      <c r="D137" s="1"/>
    </row>
    <row r="138" spans="1:21" x14ac:dyDescent="0.2">
      <c r="B138" s="43"/>
      <c r="C138" s="43"/>
      <c r="D138" s="1"/>
    </row>
    <row r="139" spans="1:21" x14ac:dyDescent="0.2">
      <c r="B139" s="43"/>
      <c r="C139" s="43"/>
      <c r="D139" s="1"/>
    </row>
    <row r="140" spans="1:21" x14ac:dyDescent="0.2">
      <c r="B140" s="43"/>
      <c r="C140" s="43"/>
      <c r="D140" s="1"/>
    </row>
    <row r="141" spans="1:21" x14ac:dyDescent="0.2">
      <c r="B141" s="43"/>
      <c r="C141" s="43"/>
      <c r="D141" s="1"/>
    </row>
    <row r="142" spans="1:21" x14ac:dyDescent="0.2">
      <c r="B142" s="43"/>
      <c r="C142" s="43"/>
      <c r="D142" s="1"/>
    </row>
    <row r="143" spans="1:21" x14ac:dyDescent="0.2">
      <c r="B143" s="43"/>
      <c r="C143" s="43"/>
      <c r="D143" s="1"/>
    </row>
    <row r="144" spans="1:21" x14ac:dyDescent="0.2">
      <c r="A144" s="43"/>
      <c r="B144" s="43"/>
      <c r="C144" s="43"/>
    </row>
    <row r="145" spans="1:21" x14ac:dyDescent="0.2">
      <c r="B145" s="43"/>
      <c r="C145" s="43"/>
    </row>
    <row r="146" spans="1:21" x14ac:dyDescent="0.2">
      <c r="B146" s="43"/>
      <c r="C146" s="43">
        <v>2018</v>
      </c>
      <c r="D146" s="43" t="s">
        <v>112</v>
      </c>
      <c r="E146" s="43" t="s">
        <v>235</v>
      </c>
      <c r="F146" s="43" t="s">
        <v>114</v>
      </c>
      <c r="G146" s="43" t="s">
        <v>115</v>
      </c>
      <c r="H146" s="43" t="s">
        <v>116</v>
      </c>
      <c r="I146" s="43" t="s">
        <v>117</v>
      </c>
      <c r="J146" s="43" t="s">
        <v>118</v>
      </c>
      <c r="K146" s="43" t="s">
        <v>119</v>
      </c>
      <c r="L146" s="43" t="s">
        <v>120</v>
      </c>
      <c r="M146" s="43" t="s">
        <v>121</v>
      </c>
      <c r="N146" s="43" t="s">
        <v>122</v>
      </c>
      <c r="O146" s="43" t="s">
        <v>123</v>
      </c>
      <c r="P146" s="43" t="s">
        <v>124</v>
      </c>
      <c r="Q146" s="43" t="s">
        <v>158</v>
      </c>
      <c r="R146" s="43" t="s">
        <v>127</v>
      </c>
      <c r="S146" s="43" t="s">
        <v>128</v>
      </c>
      <c r="T146" s="43" t="s">
        <v>129</v>
      </c>
      <c r="U146" s="43" t="s">
        <v>256</v>
      </c>
    </row>
    <row r="147" spans="1:21" x14ac:dyDescent="0.2">
      <c r="A147" s="83" t="s">
        <v>257</v>
      </c>
      <c r="B147" s="83" t="s">
        <v>289</v>
      </c>
      <c r="C147" s="43"/>
      <c r="D147" s="1">
        <f t="shared" ref="D147:T147" si="20">D127+D57</f>
        <v>11.001966216548041</v>
      </c>
      <c r="E147" s="1">
        <f t="shared" si="20"/>
        <v>39.94255188548162</v>
      </c>
      <c r="F147" s="1">
        <f t="shared" si="20"/>
        <v>55.171178659437757</v>
      </c>
      <c r="G147" s="1">
        <f t="shared" si="20"/>
        <v>23.887764562067858</v>
      </c>
      <c r="H147" s="1">
        <f t="shared" si="20"/>
        <v>22.436012478500757</v>
      </c>
      <c r="I147" s="1">
        <f t="shared" si="20"/>
        <v>10.689230740859511</v>
      </c>
      <c r="J147" s="1">
        <f t="shared" si="20"/>
        <v>20.440995634621789</v>
      </c>
      <c r="K147" s="1">
        <f t="shared" si="20"/>
        <v>20.203412663614493</v>
      </c>
      <c r="L147" s="1">
        <f t="shared" si="20"/>
        <v>12.203877030590423</v>
      </c>
      <c r="M147" s="1">
        <f t="shared" si="20"/>
        <v>51.439922003519293</v>
      </c>
      <c r="N147" s="1">
        <f t="shared" si="20"/>
        <v>32.655944924029718</v>
      </c>
      <c r="O147" s="1">
        <f t="shared" si="20"/>
        <v>29.342648488227777</v>
      </c>
      <c r="P147" s="1">
        <f t="shared" si="20"/>
        <v>12.442624346324244</v>
      </c>
      <c r="Q147" s="1">
        <f t="shared" si="20"/>
        <v>15.876564124091887</v>
      </c>
      <c r="R147" s="1">
        <f t="shared" si="20"/>
        <v>42.959467012554214</v>
      </c>
      <c r="S147" s="1">
        <f t="shared" si="20"/>
        <v>14.66733169923997</v>
      </c>
      <c r="T147" s="1">
        <f t="shared" si="20"/>
        <v>4.415301751905397</v>
      </c>
      <c r="U147" s="64">
        <f t="shared" ref="U147:U153" si="21">SUM(D147:T147)</f>
        <v>419.77679422161481</v>
      </c>
    </row>
    <row r="148" spans="1:21" x14ac:dyDescent="0.2">
      <c r="B148" s="83" t="s">
        <v>288</v>
      </c>
      <c r="C148" s="43"/>
      <c r="D148" s="1">
        <f t="shared" ref="D148:T148" si="22">D58+D128</f>
        <v>18.707453599236075</v>
      </c>
      <c r="E148" s="1">
        <f t="shared" si="22"/>
        <v>184.58247425889004</v>
      </c>
      <c r="F148" s="1">
        <f t="shared" si="22"/>
        <v>31.134517707831925</v>
      </c>
      <c r="G148" s="1">
        <f t="shared" si="22"/>
        <v>39.290221755385453</v>
      </c>
      <c r="H148" s="1">
        <f t="shared" si="22"/>
        <v>38.357109004522968</v>
      </c>
      <c r="I148" s="1">
        <f t="shared" si="22"/>
        <v>9.854648559718969</v>
      </c>
      <c r="J148" s="1">
        <f t="shared" si="22"/>
        <v>42.551000918026929</v>
      </c>
      <c r="K148" s="1">
        <f t="shared" si="22"/>
        <v>26.178959638833383</v>
      </c>
      <c r="L148" s="1">
        <f t="shared" si="22"/>
        <v>32.159648435776035</v>
      </c>
      <c r="M148" s="1">
        <f t="shared" si="22"/>
        <v>95.755418020354796</v>
      </c>
      <c r="N148" s="1">
        <f t="shared" si="22"/>
        <v>114.86050823295369</v>
      </c>
      <c r="O148" s="1">
        <f t="shared" si="22"/>
        <v>43.631989967283914</v>
      </c>
      <c r="P148" s="1">
        <f t="shared" si="22"/>
        <v>25.856238531835736</v>
      </c>
      <c r="Q148" s="1">
        <f t="shared" si="22"/>
        <v>70.243460128717089</v>
      </c>
      <c r="R148" s="1">
        <f t="shared" si="22"/>
        <v>50.374758077413141</v>
      </c>
      <c r="S148" s="1">
        <f t="shared" si="22"/>
        <v>30.45339842993188</v>
      </c>
      <c r="T148" s="1">
        <f t="shared" si="22"/>
        <v>13.327017621808405</v>
      </c>
      <c r="U148" s="64">
        <f t="shared" si="21"/>
        <v>867.31882288852034</v>
      </c>
    </row>
    <row r="149" spans="1:21" x14ac:dyDescent="0.2">
      <c r="B149" s="83" t="s">
        <v>247</v>
      </c>
      <c r="C149" s="43"/>
      <c r="D149" s="1">
        <f t="shared" ref="D149:T149" si="23">D59+D129</f>
        <v>174.64430391920396</v>
      </c>
      <c r="E149" s="1">
        <f t="shared" si="23"/>
        <v>1269.8062364974189</v>
      </c>
      <c r="F149" s="1">
        <f t="shared" si="23"/>
        <v>217.56521562215084</v>
      </c>
      <c r="G149" s="1">
        <f t="shared" si="23"/>
        <v>161.15969747706816</v>
      </c>
      <c r="H149" s="1">
        <f t="shared" si="23"/>
        <v>208.82022779669086</v>
      </c>
      <c r="I149" s="1">
        <f t="shared" si="23"/>
        <v>149.25284359435693</v>
      </c>
      <c r="J149" s="1">
        <f t="shared" si="23"/>
        <v>150.9477004105452</v>
      </c>
      <c r="K149" s="1">
        <f t="shared" si="23"/>
        <v>128.06648337222842</v>
      </c>
      <c r="L149" s="1">
        <f t="shared" si="23"/>
        <v>155.54200773282298</v>
      </c>
      <c r="M149" s="1">
        <f t="shared" si="23"/>
        <v>360.26114858902821</v>
      </c>
      <c r="N149" s="1">
        <f t="shared" si="23"/>
        <v>491.02672850755295</v>
      </c>
      <c r="O149" s="1">
        <f t="shared" si="23"/>
        <v>151.03302799980904</v>
      </c>
      <c r="P149" s="1">
        <f t="shared" si="23"/>
        <v>160.26938527469318</v>
      </c>
      <c r="Q149" s="1">
        <f t="shared" si="23"/>
        <v>347.37918817614127</v>
      </c>
      <c r="R149" s="1">
        <f t="shared" si="23"/>
        <v>321.20961778763524</v>
      </c>
      <c r="S149" s="1">
        <f t="shared" si="23"/>
        <v>205.04146166595257</v>
      </c>
      <c r="T149" s="1">
        <f t="shared" si="23"/>
        <v>96.508094029130206</v>
      </c>
      <c r="U149" s="64">
        <f t="shared" si="21"/>
        <v>4748.5333684524303</v>
      </c>
    </row>
    <row r="150" spans="1:21" x14ac:dyDescent="0.2">
      <c r="B150" s="83" t="s">
        <v>244</v>
      </c>
      <c r="C150" s="43"/>
      <c r="D150" s="1">
        <f t="shared" ref="D150:T150" si="24">D60+D130</f>
        <v>109.43798802276054</v>
      </c>
      <c r="E150" s="1">
        <f t="shared" si="24"/>
        <v>738.45619705510785</v>
      </c>
      <c r="F150" s="1">
        <f t="shared" si="24"/>
        <v>176.76201892423262</v>
      </c>
      <c r="G150" s="1">
        <f t="shared" si="24"/>
        <v>193.29938872450248</v>
      </c>
      <c r="H150" s="1">
        <f t="shared" si="24"/>
        <v>250.74794046150484</v>
      </c>
      <c r="I150" s="1">
        <f t="shared" si="24"/>
        <v>55.275493508846999</v>
      </c>
      <c r="J150" s="1">
        <f t="shared" si="24"/>
        <v>231.70997612788832</v>
      </c>
      <c r="K150" s="1">
        <f t="shared" si="24"/>
        <v>192.50245224190172</v>
      </c>
      <c r="L150" s="1">
        <f t="shared" si="24"/>
        <v>242.64132116667196</v>
      </c>
      <c r="M150" s="1">
        <f t="shared" si="24"/>
        <v>620.08805927388164</v>
      </c>
      <c r="N150" s="1">
        <f t="shared" si="24"/>
        <v>692.45209901606904</v>
      </c>
      <c r="O150" s="1">
        <f t="shared" si="24"/>
        <v>281.22589526262311</v>
      </c>
      <c r="P150" s="1">
        <f t="shared" si="24"/>
        <v>170.36286168165333</v>
      </c>
      <c r="Q150" s="1">
        <f t="shared" si="24"/>
        <v>512.16362193032717</v>
      </c>
      <c r="R150" s="1">
        <f t="shared" si="24"/>
        <v>346.55066813102786</v>
      </c>
      <c r="S150" s="1">
        <f t="shared" si="24"/>
        <v>201.3231156209221</v>
      </c>
      <c r="T150" s="1">
        <f t="shared" si="24"/>
        <v>65.977088653147149</v>
      </c>
      <c r="U150" s="64">
        <f t="shared" si="21"/>
        <v>5080.9761858030679</v>
      </c>
    </row>
    <row r="151" spans="1:21" x14ac:dyDescent="0.2">
      <c r="A151" s="43"/>
      <c r="B151" s="83" t="s">
        <v>245</v>
      </c>
      <c r="C151" s="43"/>
      <c r="D151" s="1">
        <f t="shared" ref="D151:T151" si="25">D61+D131</f>
        <v>357.36993087434763</v>
      </c>
      <c r="E151" s="1">
        <f t="shared" si="25"/>
        <v>1437.6255535311111</v>
      </c>
      <c r="F151" s="1">
        <f t="shared" si="25"/>
        <v>512.52191397487263</v>
      </c>
      <c r="G151" s="1">
        <f t="shared" si="25"/>
        <v>497.28728719464573</v>
      </c>
      <c r="H151" s="1">
        <f t="shared" si="25"/>
        <v>643.11717519599631</v>
      </c>
      <c r="I151" s="1">
        <f t="shared" si="25"/>
        <v>215.70630307995731</v>
      </c>
      <c r="J151" s="1">
        <f t="shared" si="25"/>
        <v>581.33688755078038</v>
      </c>
      <c r="K151" s="1">
        <f t="shared" si="25"/>
        <v>390.10735649016442</v>
      </c>
      <c r="L151" s="1">
        <f t="shared" si="25"/>
        <v>520.082977461567</v>
      </c>
      <c r="M151" s="1">
        <f t="shared" si="25"/>
        <v>1337.6752772417992</v>
      </c>
      <c r="N151" s="1">
        <f t="shared" si="25"/>
        <v>1393.5853479101183</v>
      </c>
      <c r="O151" s="1">
        <f t="shared" si="25"/>
        <v>640.66100768985393</v>
      </c>
      <c r="P151" s="1">
        <f t="shared" si="25"/>
        <v>493.20058873373461</v>
      </c>
      <c r="Q151" s="1">
        <f t="shared" si="25"/>
        <v>886.42489815593581</v>
      </c>
      <c r="R151" s="1">
        <f t="shared" si="25"/>
        <v>812.25537008849881</v>
      </c>
      <c r="S151" s="1">
        <f t="shared" si="25"/>
        <v>427.62709833520455</v>
      </c>
      <c r="T151" s="1">
        <f t="shared" si="25"/>
        <v>154.00831990971895</v>
      </c>
      <c r="U151" s="64">
        <f t="shared" si="21"/>
        <v>11300.593293418306</v>
      </c>
    </row>
    <row r="152" spans="1:21" x14ac:dyDescent="0.2">
      <c r="B152" s="83" t="s">
        <v>246</v>
      </c>
      <c r="C152" s="43"/>
      <c r="D152" s="1">
        <f t="shared" ref="D152:T152" si="26">D62+D132</f>
        <v>10.331960720606318</v>
      </c>
      <c r="E152" s="1">
        <f t="shared" si="26"/>
        <v>110.46384999151894</v>
      </c>
      <c r="F152" s="1">
        <f t="shared" si="26"/>
        <v>20.112295540685995</v>
      </c>
      <c r="G152" s="1">
        <f t="shared" si="26"/>
        <v>21.655119777332882</v>
      </c>
      <c r="H152" s="1">
        <f t="shared" si="26"/>
        <v>31.413829937646707</v>
      </c>
      <c r="I152" s="1">
        <f t="shared" si="26"/>
        <v>4.6410255354921022</v>
      </c>
      <c r="J152" s="1">
        <f t="shared" si="26"/>
        <v>27.724887891915447</v>
      </c>
      <c r="K152" s="1">
        <f t="shared" si="26"/>
        <v>17.45436694214856</v>
      </c>
      <c r="L152" s="1">
        <f t="shared" si="26"/>
        <v>30.835281158560644</v>
      </c>
      <c r="M152" s="1">
        <f t="shared" si="26"/>
        <v>83.345816173563321</v>
      </c>
      <c r="N152" s="1">
        <f t="shared" si="26"/>
        <v>82.076599633743285</v>
      </c>
      <c r="O152" s="1">
        <f t="shared" si="26"/>
        <v>33.507120081992277</v>
      </c>
      <c r="P152" s="1">
        <f t="shared" si="26"/>
        <v>17.271020745035585</v>
      </c>
      <c r="Q152" s="1">
        <f t="shared" si="26"/>
        <v>49.444765240848753</v>
      </c>
      <c r="R152" s="1">
        <f t="shared" si="26"/>
        <v>45.604671806018118</v>
      </c>
      <c r="S152" s="1">
        <f t="shared" si="26"/>
        <v>14.63909750609567</v>
      </c>
      <c r="T152" s="1">
        <f t="shared" si="26"/>
        <v>8.9727591820728243</v>
      </c>
      <c r="U152" s="64">
        <f t="shared" si="21"/>
        <v>609.49446786527756</v>
      </c>
    </row>
    <row r="153" spans="1:21" x14ac:dyDescent="0.2">
      <c r="B153" s="43" t="s">
        <v>154</v>
      </c>
      <c r="C153" s="43"/>
      <c r="D153" s="64">
        <f t="shared" ref="D153:T153" si="27">SUM(D147:D152)</f>
        <v>681.49360335270251</v>
      </c>
      <c r="E153" s="64">
        <f t="shared" si="27"/>
        <v>3780.8768632195288</v>
      </c>
      <c r="F153" s="64">
        <f t="shared" si="27"/>
        <v>1013.2671404292117</v>
      </c>
      <c r="G153" s="64">
        <f t="shared" si="27"/>
        <v>936.57947949100253</v>
      </c>
      <c r="H153" s="64">
        <f t="shared" si="27"/>
        <v>1194.8922948748625</v>
      </c>
      <c r="I153" s="64">
        <f t="shared" si="27"/>
        <v>445.4195450192318</v>
      </c>
      <c r="J153" s="64">
        <f t="shared" si="27"/>
        <v>1054.7114485337779</v>
      </c>
      <c r="K153" s="64">
        <f t="shared" si="27"/>
        <v>774.51303134889099</v>
      </c>
      <c r="L153" s="64">
        <f t="shared" si="27"/>
        <v>993.46511298598909</v>
      </c>
      <c r="M153" s="64">
        <f t="shared" si="27"/>
        <v>2548.5656413021466</v>
      </c>
      <c r="N153" s="64">
        <f t="shared" si="27"/>
        <v>2806.657228224467</v>
      </c>
      <c r="O153" s="64">
        <f t="shared" si="27"/>
        <v>1179.4016894897902</v>
      </c>
      <c r="P153" s="64">
        <f t="shared" si="27"/>
        <v>879.40271931327663</v>
      </c>
      <c r="Q153" s="64">
        <f t="shared" si="27"/>
        <v>1881.532497756062</v>
      </c>
      <c r="R153" s="64">
        <f t="shared" si="27"/>
        <v>1618.9545529031473</v>
      </c>
      <c r="S153" s="64">
        <f t="shared" si="27"/>
        <v>893.75150325734683</v>
      </c>
      <c r="T153" s="64">
        <f t="shared" si="27"/>
        <v>343.20858114778292</v>
      </c>
      <c r="U153" s="64">
        <f t="shared" si="21"/>
        <v>23026.692932649217</v>
      </c>
    </row>
    <row r="154" spans="1:21" x14ac:dyDescent="0.2">
      <c r="B154" s="43"/>
      <c r="C154" s="43"/>
      <c r="D154" s="1"/>
      <c r="E154" s="1"/>
      <c r="F154" s="1"/>
      <c r="G154" s="1"/>
      <c r="H154" s="1"/>
      <c r="I154" s="1"/>
      <c r="J154" s="1"/>
      <c r="K154" s="1"/>
      <c r="L154" s="1"/>
      <c r="M154" s="1"/>
      <c r="N154" s="1"/>
      <c r="O154" s="1"/>
      <c r="P154" s="1"/>
      <c r="Q154" s="1"/>
      <c r="R154" s="1"/>
      <c r="S154" s="1"/>
      <c r="T154" s="1"/>
    </row>
    <row r="155" spans="1:21" x14ac:dyDescent="0.2">
      <c r="B155" s="43"/>
      <c r="C155" s="43"/>
    </row>
    <row r="156" spans="1:21" x14ac:dyDescent="0.2">
      <c r="A156" s="43" t="s">
        <v>290</v>
      </c>
      <c r="B156" s="43"/>
      <c r="C156" s="43"/>
      <c r="J156" s="43" t="s">
        <v>292</v>
      </c>
    </row>
    <row r="157" spans="1:21" x14ac:dyDescent="0.2">
      <c r="B157" s="43"/>
      <c r="C157" s="43"/>
    </row>
    <row r="158" spans="1:21" x14ac:dyDescent="0.2">
      <c r="B158" s="43"/>
      <c r="C158" s="43"/>
    </row>
    <row r="159" spans="1:21" x14ac:dyDescent="0.2">
      <c r="A159" s="43"/>
      <c r="B159" s="43"/>
      <c r="C159" s="43"/>
    </row>
    <row r="160" spans="1:21" x14ac:dyDescent="0.2">
      <c r="B160" s="43"/>
      <c r="C160" s="43"/>
    </row>
    <row r="161" spans="1:3" x14ac:dyDescent="0.2">
      <c r="B161" s="43"/>
      <c r="C161" s="43"/>
    </row>
    <row r="162" spans="1:3" x14ac:dyDescent="0.2">
      <c r="B162" s="43"/>
      <c r="C162" s="43"/>
    </row>
    <row r="163" spans="1:3" x14ac:dyDescent="0.2">
      <c r="B163" s="43"/>
      <c r="C163" s="43"/>
    </row>
    <row r="164" spans="1:3" x14ac:dyDescent="0.2">
      <c r="B164" s="43"/>
      <c r="C164" s="43"/>
    </row>
    <row r="165" spans="1:3" x14ac:dyDescent="0.2">
      <c r="B165" s="43"/>
      <c r="C165" s="43"/>
    </row>
    <row r="166" spans="1:3" x14ac:dyDescent="0.2">
      <c r="B166" s="43"/>
      <c r="C166" s="43"/>
    </row>
    <row r="167" spans="1:3" x14ac:dyDescent="0.2">
      <c r="A167" s="43"/>
      <c r="B167" s="43"/>
      <c r="C167" s="43"/>
    </row>
    <row r="168" spans="1:3" x14ac:dyDescent="0.2">
      <c r="B168" s="43"/>
      <c r="C168" s="43"/>
    </row>
    <row r="169" spans="1:3" x14ac:dyDescent="0.2">
      <c r="B169" s="43"/>
      <c r="C169" s="43"/>
    </row>
    <row r="170" spans="1:3" x14ac:dyDescent="0.2">
      <c r="B170" s="43"/>
      <c r="C170" s="43"/>
    </row>
    <row r="171" spans="1:3" x14ac:dyDescent="0.2">
      <c r="B171" s="43"/>
      <c r="C171" s="43"/>
    </row>
    <row r="172" spans="1:3" x14ac:dyDescent="0.2">
      <c r="B172" s="43"/>
      <c r="C172" s="43"/>
    </row>
    <row r="173" spans="1:3" x14ac:dyDescent="0.2">
      <c r="B173" s="43"/>
      <c r="C173" s="43"/>
    </row>
    <row r="174" spans="1:3" x14ac:dyDescent="0.2">
      <c r="B174" s="43"/>
      <c r="C174" s="43"/>
    </row>
    <row r="175" spans="1:3" x14ac:dyDescent="0.2">
      <c r="A175" s="43"/>
      <c r="B175" s="43"/>
      <c r="C175" s="43"/>
    </row>
    <row r="176" spans="1:3" x14ac:dyDescent="0.2">
      <c r="B176" s="43"/>
      <c r="C176" s="43"/>
    </row>
    <row r="177" spans="1:4" x14ac:dyDescent="0.2">
      <c r="B177" s="43"/>
      <c r="C177" s="43"/>
    </row>
    <row r="178" spans="1:4" x14ac:dyDescent="0.2">
      <c r="B178" s="43"/>
      <c r="C178" s="43"/>
    </row>
    <row r="179" spans="1:4" x14ac:dyDescent="0.2">
      <c r="B179" s="43"/>
      <c r="C179" s="43"/>
    </row>
    <row r="180" spans="1:4" x14ac:dyDescent="0.2">
      <c r="B180" s="43"/>
      <c r="C180" s="43"/>
    </row>
    <row r="181" spans="1:4" x14ac:dyDescent="0.2">
      <c r="B181" s="43"/>
      <c r="C181" s="43"/>
    </row>
    <row r="182" spans="1:4" x14ac:dyDescent="0.2">
      <c r="B182" s="43"/>
      <c r="C182" s="43"/>
    </row>
    <row r="183" spans="1:4" x14ac:dyDescent="0.2">
      <c r="A183" s="43"/>
      <c r="B183" s="43"/>
      <c r="C183" s="43"/>
    </row>
    <row r="184" spans="1:4" x14ac:dyDescent="0.2">
      <c r="B184" s="43"/>
      <c r="C184" s="43"/>
      <c r="D184" s="83">
        <f>D100075/166000000000</f>
        <v>0</v>
      </c>
    </row>
    <row r="185" spans="1:4" x14ac:dyDescent="0.2">
      <c r="B185" s="43"/>
      <c r="C185" s="43"/>
    </row>
    <row r="186" spans="1:4" x14ac:dyDescent="0.2">
      <c r="B186" s="43"/>
      <c r="C186" s="43"/>
    </row>
    <row r="187" spans="1:4" x14ac:dyDescent="0.2">
      <c r="B187" s="43"/>
      <c r="C187" s="43"/>
    </row>
    <row r="188" spans="1:4" x14ac:dyDescent="0.2">
      <c r="B188" s="43"/>
      <c r="C188" s="43"/>
    </row>
    <row r="189" spans="1:4" x14ac:dyDescent="0.2">
      <c r="B189" s="43"/>
      <c r="C189" s="43"/>
    </row>
    <row r="190" spans="1:4" x14ac:dyDescent="0.2">
      <c r="B190" s="43"/>
      <c r="C190" s="43"/>
    </row>
    <row r="191" spans="1:4" x14ac:dyDescent="0.2">
      <c r="A191" s="43"/>
      <c r="B191" s="43"/>
      <c r="C191" s="43"/>
    </row>
    <row r="192" spans="1:4" x14ac:dyDescent="0.2">
      <c r="B192" s="43"/>
      <c r="C192" s="43"/>
    </row>
    <row r="193" spans="1:3" x14ac:dyDescent="0.2">
      <c r="B193" s="43"/>
      <c r="C193" s="43"/>
    </row>
    <row r="194" spans="1:3" x14ac:dyDescent="0.2">
      <c r="B194" s="43"/>
      <c r="C194" s="43"/>
    </row>
    <row r="195" spans="1:3" x14ac:dyDescent="0.2">
      <c r="B195" s="43"/>
      <c r="C195" s="43"/>
    </row>
    <row r="196" spans="1:3" x14ac:dyDescent="0.2">
      <c r="B196" s="43"/>
      <c r="C196" s="43"/>
    </row>
    <row r="197" spans="1:3" x14ac:dyDescent="0.2">
      <c r="B197" s="43"/>
      <c r="C197" s="43"/>
    </row>
    <row r="198" spans="1:3" x14ac:dyDescent="0.2">
      <c r="B198" s="43"/>
      <c r="C198" s="43"/>
    </row>
    <row r="199" spans="1:3" x14ac:dyDescent="0.2">
      <c r="A199" s="43"/>
      <c r="B199" s="43"/>
      <c r="C199" s="43"/>
    </row>
    <row r="200" spans="1:3" x14ac:dyDescent="0.2">
      <c r="B200" s="43"/>
      <c r="C200" s="43"/>
    </row>
    <row r="201" spans="1:3" x14ac:dyDescent="0.2">
      <c r="B201" s="43"/>
      <c r="C201" s="43"/>
    </row>
    <row r="202" spans="1:3" x14ac:dyDescent="0.2">
      <c r="B202" s="43"/>
      <c r="C202" s="43"/>
    </row>
    <row r="203" spans="1:3" x14ac:dyDescent="0.2">
      <c r="B203" s="43"/>
      <c r="C203" s="43"/>
    </row>
    <row r="204" spans="1:3" x14ac:dyDescent="0.2">
      <c r="B204" s="43"/>
      <c r="C204" s="43"/>
    </row>
    <row r="205" spans="1:3" x14ac:dyDescent="0.2">
      <c r="B205" s="43"/>
      <c r="C205" s="43"/>
    </row>
    <row r="206" spans="1:3" x14ac:dyDescent="0.2">
      <c r="B206" s="43"/>
      <c r="C206" s="43"/>
    </row>
    <row r="207" spans="1:3" x14ac:dyDescent="0.2">
      <c r="A207" s="43"/>
      <c r="B207" s="43"/>
      <c r="C207" s="43"/>
    </row>
    <row r="208" spans="1:3" x14ac:dyDescent="0.2">
      <c r="B208" s="43"/>
      <c r="C208" s="43"/>
    </row>
    <row r="209" spans="1:3" x14ac:dyDescent="0.2">
      <c r="B209" s="43"/>
      <c r="C209" s="43"/>
    </row>
    <row r="210" spans="1:3" x14ac:dyDescent="0.2">
      <c r="B210" s="43"/>
      <c r="C210" s="43"/>
    </row>
    <row r="211" spans="1:3" x14ac:dyDescent="0.2">
      <c r="B211" s="43"/>
      <c r="C211" s="43"/>
    </row>
    <row r="212" spans="1:3" x14ac:dyDescent="0.2">
      <c r="B212" s="43"/>
      <c r="C212" s="43"/>
    </row>
    <row r="213" spans="1:3" x14ac:dyDescent="0.2">
      <c r="B213" s="43"/>
      <c r="C213" s="43"/>
    </row>
    <row r="214" spans="1:3" x14ac:dyDescent="0.2">
      <c r="B214" s="43"/>
      <c r="C214" s="43"/>
    </row>
    <row r="215" spans="1:3" x14ac:dyDescent="0.2">
      <c r="A215" s="43"/>
      <c r="B215" s="43"/>
      <c r="C215" s="43"/>
    </row>
    <row r="216" spans="1:3" x14ac:dyDescent="0.2">
      <c r="B216" s="43"/>
      <c r="C216" s="43"/>
    </row>
    <row r="217" spans="1:3" x14ac:dyDescent="0.2">
      <c r="B217" s="43"/>
      <c r="C217" s="43"/>
    </row>
    <row r="218" spans="1:3" x14ac:dyDescent="0.2">
      <c r="B218" s="43"/>
      <c r="C218" s="43"/>
    </row>
    <row r="219" spans="1:3" x14ac:dyDescent="0.2">
      <c r="B219" s="43"/>
      <c r="C219" s="43"/>
    </row>
    <row r="220" spans="1:3" x14ac:dyDescent="0.2">
      <c r="B220" s="43"/>
      <c r="C220" s="43"/>
    </row>
    <row r="221" spans="1:3" x14ac:dyDescent="0.2">
      <c r="B221" s="43"/>
      <c r="C221" s="43"/>
    </row>
    <row r="222" spans="1:3" x14ac:dyDescent="0.2">
      <c r="B222" s="43"/>
      <c r="C222" s="43"/>
    </row>
    <row r="223" spans="1:3" x14ac:dyDescent="0.2">
      <c r="A223" s="43"/>
      <c r="B223" s="43"/>
      <c r="C223" s="43"/>
    </row>
    <row r="224" spans="1:3" x14ac:dyDescent="0.2">
      <c r="B224" s="43"/>
      <c r="C224" s="43"/>
    </row>
    <row r="225" spans="1:3" x14ac:dyDescent="0.2">
      <c r="B225" s="43"/>
      <c r="C225" s="43"/>
    </row>
    <row r="226" spans="1:3" x14ac:dyDescent="0.2">
      <c r="B226" s="43"/>
      <c r="C226" s="43"/>
    </row>
    <row r="227" spans="1:3" x14ac:dyDescent="0.2">
      <c r="B227" s="43"/>
      <c r="C227" s="43"/>
    </row>
    <row r="228" spans="1:3" x14ac:dyDescent="0.2">
      <c r="B228" s="43"/>
      <c r="C228" s="43"/>
    </row>
    <row r="229" spans="1:3" x14ac:dyDescent="0.2">
      <c r="B229" s="43"/>
      <c r="C229" s="43"/>
    </row>
    <row r="230" spans="1:3" x14ac:dyDescent="0.2">
      <c r="B230" s="43"/>
      <c r="C230" s="43"/>
    </row>
    <row r="231" spans="1:3" x14ac:dyDescent="0.2">
      <c r="A231" s="43"/>
      <c r="B231" s="43"/>
      <c r="C231" s="43"/>
    </row>
    <row r="232" spans="1:3" x14ac:dyDescent="0.2">
      <c r="B232" s="43"/>
      <c r="C232" s="43"/>
    </row>
    <row r="233" spans="1:3" x14ac:dyDescent="0.2">
      <c r="B233" s="43"/>
      <c r="C233" s="43"/>
    </row>
    <row r="234" spans="1:3" x14ac:dyDescent="0.2">
      <c r="B234" s="43"/>
      <c r="C234" s="43"/>
    </row>
    <row r="235" spans="1:3" x14ac:dyDescent="0.2">
      <c r="B235" s="43"/>
      <c r="C235" s="43"/>
    </row>
    <row r="236" spans="1:3" x14ac:dyDescent="0.2">
      <c r="B236" s="43"/>
      <c r="C236" s="43"/>
    </row>
    <row r="237" spans="1:3" x14ac:dyDescent="0.2">
      <c r="B237" s="43"/>
      <c r="C237" s="43"/>
    </row>
    <row r="238" spans="1:3" x14ac:dyDescent="0.2">
      <c r="B238" s="43"/>
      <c r="C238" s="43"/>
    </row>
    <row r="239" spans="1:3" x14ac:dyDescent="0.2">
      <c r="A239" s="43"/>
      <c r="B239" s="43"/>
      <c r="C239" s="43"/>
    </row>
    <row r="240" spans="1:3" x14ac:dyDescent="0.2">
      <c r="B240" s="43"/>
      <c r="C240" s="43"/>
    </row>
    <row r="241" spans="1:3" x14ac:dyDescent="0.2">
      <c r="B241" s="43"/>
      <c r="C241" s="43"/>
    </row>
    <row r="242" spans="1:3" x14ac:dyDescent="0.2">
      <c r="B242" s="43"/>
      <c r="C242" s="43"/>
    </row>
    <row r="243" spans="1:3" x14ac:dyDescent="0.2">
      <c r="B243" s="43"/>
      <c r="C243" s="43"/>
    </row>
    <row r="244" spans="1:3" x14ac:dyDescent="0.2">
      <c r="B244" s="43"/>
      <c r="C244" s="43"/>
    </row>
    <row r="245" spans="1:3" x14ac:dyDescent="0.2">
      <c r="B245" s="43"/>
      <c r="C245" s="43"/>
    </row>
    <row r="246" spans="1:3" x14ac:dyDescent="0.2">
      <c r="B246" s="43"/>
      <c r="C246" s="43"/>
    </row>
    <row r="247" spans="1:3" x14ac:dyDescent="0.2">
      <c r="A247" s="43"/>
      <c r="B247" s="43"/>
      <c r="C247" s="43"/>
    </row>
    <row r="248" spans="1:3" x14ac:dyDescent="0.2">
      <c r="B248" s="43"/>
      <c r="C248" s="43"/>
    </row>
    <row r="249" spans="1:3" x14ac:dyDescent="0.2">
      <c r="B249" s="43"/>
      <c r="C249" s="43"/>
    </row>
    <row r="250" spans="1:3" x14ac:dyDescent="0.2">
      <c r="B250" s="43"/>
      <c r="C250" s="43"/>
    </row>
    <row r="251" spans="1:3" x14ac:dyDescent="0.2">
      <c r="B251" s="43"/>
      <c r="C251" s="43"/>
    </row>
    <row r="252" spans="1:3" x14ac:dyDescent="0.2">
      <c r="B252" s="43"/>
      <c r="C252" s="43"/>
    </row>
    <row r="253" spans="1:3" x14ac:dyDescent="0.2">
      <c r="B253" s="43"/>
      <c r="C253" s="43"/>
    </row>
    <row r="254" spans="1:3" x14ac:dyDescent="0.2">
      <c r="B254" s="43"/>
      <c r="C254" s="43"/>
    </row>
    <row r="255" spans="1:3" x14ac:dyDescent="0.2">
      <c r="A255" s="43"/>
      <c r="B255" s="43"/>
      <c r="C255" s="43"/>
    </row>
    <row r="256" spans="1:3" x14ac:dyDescent="0.2">
      <c r="B256" s="43"/>
      <c r="C256" s="43"/>
    </row>
    <row r="257" spans="1:3" x14ac:dyDescent="0.2">
      <c r="B257" s="43"/>
      <c r="C257" s="43"/>
    </row>
    <row r="258" spans="1:3" x14ac:dyDescent="0.2">
      <c r="B258" s="43"/>
      <c r="C258" s="43"/>
    </row>
    <row r="259" spans="1:3" x14ac:dyDescent="0.2">
      <c r="B259" s="43"/>
      <c r="C259" s="43"/>
    </row>
    <row r="260" spans="1:3" x14ac:dyDescent="0.2">
      <c r="B260" s="43"/>
      <c r="C260" s="43"/>
    </row>
    <row r="261" spans="1:3" x14ac:dyDescent="0.2">
      <c r="B261" s="43"/>
      <c r="C261" s="43"/>
    </row>
    <row r="262" spans="1:3" x14ac:dyDescent="0.2">
      <c r="B262" s="43"/>
      <c r="C262" s="43"/>
    </row>
    <row r="263" spans="1:3" x14ac:dyDescent="0.2">
      <c r="A263" s="43"/>
      <c r="B263" s="43"/>
      <c r="C263" s="43"/>
    </row>
    <row r="264" spans="1:3" x14ac:dyDescent="0.2">
      <c r="B264" s="43"/>
      <c r="C264" s="43"/>
    </row>
    <row r="265" spans="1:3" x14ac:dyDescent="0.2">
      <c r="B265" s="43"/>
      <c r="C265" s="43"/>
    </row>
    <row r="266" spans="1:3" x14ac:dyDescent="0.2">
      <c r="B266" s="43"/>
      <c r="C266" s="43"/>
    </row>
    <row r="267" spans="1:3" x14ac:dyDescent="0.2">
      <c r="B267" s="43"/>
      <c r="C267" s="43"/>
    </row>
    <row r="268" spans="1:3" x14ac:dyDescent="0.2">
      <c r="B268" s="43"/>
      <c r="C268" s="43"/>
    </row>
    <row r="269" spans="1:3" x14ac:dyDescent="0.2">
      <c r="B269" s="43"/>
      <c r="C269" s="43"/>
    </row>
    <row r="270" spans="1:3" x14ac:dyDescent="0.2">
      <c r="B270" s="43"/>
      <c r="C270" s="43"/>
    </row>
    <row r="271" spans="1:3" x14ac:dyDescent="0.2">
      <c r="C271" s="43"/>
    </row>
    <row r="272" spans="1:3" x14ac:dyDescent="0.2">
      <c r="B272" s="43"/>
      <c r="C272" s="43"/>
    </row>
    <row r="273" spans="1:3" x14ac:dyDescent="0.2">
      <c r="C273" s="43"/>
    </row>
    <row r="274" spans="1:3" x14ac:dyDescent="0.2">
      <c r="C274" s="43"/>
    </row>
    <row r="275" spans="1:3" x14ac:dyDescent="0.2">
      <c r="C275" s="43"/>
    </row>
    <row r="276" spans="1:3" x14ac:dyDescent="0.2">
      <c r="C276" s="43"/>
    </row>
    <row r="277" spans="1:3" x14ac:dyDescent="0.2">
      <c r="B277" s="43"/>
      <c r="C277" s="43"/>
    </row>
    <row r="278" spans="1:3" x14ac:dyDescent="0.2">
      <c r="C278" s="43"/>
    </row>
    <row r="279" spans="1:3" x14ac:dyDescent="0.2">
      <c r="C279" s="43"/>
    </row>
    <row r="280" spans="1:3" x14ac:dyDescent="0.2">
      <c r="C280" s="43"/>
    </row>
    <row r="281" spans="1:3" x14ac:dyDescent="0.2">
      <c r="C281" s="43"/>
    </row>
    <row r="282" spans="1:3" x14ac:dyDescent="0.2">
      <c r="A282" s="43"/>
      <c r="B282" s="43"/>
      <c r="C282" s="43"/>
    </row>
    <row r="283" spans="1:3" x14ac:dyDescent="0.2">
      <c r="C283" s="43"/>
    </row>
    <row r="284" spans="1:3" x14ac:dyDescent="0.2">
      <c r="C284" s="43"/>
    </row>
    <row r="285" spans="1:3" x14ac:dyDescent="0.2">
      <c r="C285" s="43"/>
    </row>
    <row r="286" spans="1:3" x14ac:dyDescent="0.2">
      <c r="C286" s="43"/>
    </row>
    <row r="287" spans="1:3" x14ac:dyDescent="0.2">
      <c r="B287" s="43"/>
      <c r="C287" s="43"/>
    </row>
    <row r="288" spans="1:3" x14ac:dyDescent="0.2">
      <c r="C288" s="43"/>
    </row>
    <row r="289" spans="2:3" x14ac:dyDescent="0.2">
      <c r="C289" s="43"/>
    </row>
    <row r="290" spans="2:3" x14ac:dyDescent="0.2">
      <c r="C290" s="43"/>
    </row>
    <row r="291" spans="2:3" x14ac:dyDescent="0.2">
      <c r="C291" s="43"/>
    </row>
    <row r="292" spans="2:3" x14ac:dyDescent="0.2">
      <c r="B292" s="43"/>
      <c r="C292" s="43"/>
    </row>
    <row r="293" spans="2:3" x14ac:dyDescent="0.2">
      <c r="C293" s="43"/>
    </row>
    <row r="294" spans="2:3" x14ac:dyDescent="0.2">
      <c r="C294" s="43"/>
    </row>
    <row r="295" spans="2:3" x14ac:dyDescent="0.2">
      <c r="C295" s="43"/>
    </row>
    <row r="296" spans="2:3" x14ac:dyDescent="0.2">
      <c r="C296" s="43"/>
    </row>
    <row r="297" spans="2:3" x14ac:dyDescent="0.2">
      <c r="B297" s="43"/>
      <c r="C297" s="43"/>
    </row>
    <row r="298" spans="2:3" x14ac:dyDescent="0.2">
      <c r="C298" s="43"/>
    </row>
    <row r="299" spans="2:3" x14ac:dyDescent="0.2">
      <c r="C299" s="43"/>
    </row>
    <row r="300" spans="2:3" x14ac:dyDescent="0.2">
      <c r="C300" s="43"/>
    </row>
    <row r="301" spans="2:3" x14ac:dyDescent="0.2">
      <c r="C301" s="43"/>
    </row>
    <row r="302" spans="2:3" x14ac:dyDescent="0.2">
      <c r="B302" s="43"/>
      <c r="C302" s="43"/>
    </row>
    <row r="303" spans="2:3" x14ac:dyDescent="0.2">
      <c r="C303" s="43"/>
    </row>
    <row r="304" spans="2:3" x14ac:dyDescent="0.2">
      <c r="C304" s="43"/>
    </row>
    <row r="305" spans="2:3" x14ac:dyDescent="0.2">
      <c r="C305" s="43"/>
    </row>
    <row r="306" spans="2:3" x14ac:dyDescent="0.2">
      <c r="C306" s="43"/>
    </row>
    <row r="307" spans="2:3" x14ac:dyDescent="0.2">
      <c r="B307" s="43"/>
      <c r="C307" s="43"/>
    </row>
    <row r="308" spans="2:3" x14ac:dyDescent="0.2">
      <c r="C308" s="43"/>
    </row>
    <row r="309" spans="2:3" x14ac:dyDescent="0.2">
      <c r="C309" s="43"/>
    </row>
    <row r="310" spans="2:3" x14ac:dyDescent="0.2">
      <c r="C310" s="43"/>
    </row>
    <row r="311" spans="2:3" x14ac:dyDescent="0.2">
      <c r="C311" s="43"/>
    </row>
    <row r="312" spans="2:3" x14ac:dyDescent="0.2">
      <c r="B312" s="43"/>
      <c r="C312" s="43"/>
    </row>
    <row r="313" spans="2:3" x14ac:dyDescent="0.2">
      <c r="C313" s="43"/>
    </row>
    <row r="314" spans="2:3" x14ac:dyDescent="0.2">
      <c r="C314" s="43"/>
    </row>
    <row r="315" spans="2:3" x14ac:dyDescent="0.2">
      <c r="C315" s="43"/>
    </row>
    <row r="316" spans="2:3" x14ac:dyDescent="0.2">
      <c r="C316" s="43"/>
    </row>
    <row r="317" spans="2:3" x14ac:dyDescent="0.2">
      <c r="B317" s="43"/>
      <c r="C317" s="43"/>
    </row>
    <row r="318" spans="2:3" x14ac:dyDescent="0.2">
      <c r="C318" s="43"/>
    </row>
    <row r="319" spans="2:3" x14ac:dyDescent="0.2">
      <c r="C319" s="43"/>
    </row>
    <row r="320" spans="2:3" x14ac:dyDescent="0.2">
      <c r="C320" s="43"/>
    </row>
    <row r="321" spans="1:3" x14ac:dyDescent="0.2">
      <c r="C321" s="43"/>
    </row>
    <row r="322" spans="1:3" x14ac:dyDescent="0.2">
      <c r="A322" s="43"/>
      <c r="B322" s="43"/>
      <c r="C322" s="43"/>
    </row>
    <row r="323" spans="1:3" x14ac:dyDescent="0.2">
      <c r="C323" s="43"/>
    </row>
    <row r="324" spans="1:3" x14ac:dyDescent="0.2">
      <c r="C324" s="43"/>
    </row>
    <row r="325" spans="1:3" x14ac:dyDescent="0.2">
      <c r="C325" s="43"/>
    </row>
    <row r="326" spans="1:3" x14ac:dyDescent="0.2">
      <c r="C326" s="43"/>
    </row>
    <row r="327" spans="1:3" x14ac:dyDescent="0.2">
      <c r="B327" s="43"/>
      <c r="C327" s="43"/>
    </row>
    <row r="328" spans="1:3" x14ac:dyDescent="0.2">
      <c r="C328" s="43"/>
    </row>
    <row r="329" spans="1:3" x14ac:dyDescent="0.2">
      <c r="C329" s="43"/>
    </row>
    <row r="330" spans="1:3" x14ac:dyDescent="0.2">
      <c r="C330" s="43"/>
    </row>
    <row r="331" spans="1:3" x14ac:dyDescent="0.2">
      <c r="C331" s="43"/>
    </row>
    <row r="332" spans="1:3" x14ac:dyDescent="0.2">
      <c r="B332" s="43"/>
      <c r="C332" s="43"/>
    </row>
    <row r="333" spans="1:3" x14ac:dyDescent="0.2">
      <c r="C333" s="43"/>
    </row>
    <row r="334" spans="1:3" x14ac:dyDescent="0.2">
      <c r="C334" s="43"/>
    </row>
    <row r="335" spans="1:3" x14ac:dyDescent="0.2">
      <c r="C335" s="43"/>
    </row>
    <row r="336" spans="1:3" x14ac:dyDescent="0.2">
      <c r="C336" s="43"/>
    </row>
    <row r="337" spans="2:3" x14ac:dyDescent="0.2">
      <c r="B337" s="43"/>
      <c r="C337" s="43"/>
    </row>
    <row r="338" spans="2:3" x14ac:dyDescent="0.2">
      <c r="C338" s="43"/>
    </row>
    <row r="339" spans="2:3" x14ac:dyDescent="0.2">
      <c r="C339" s="43"/>
    </row>
    <row r="340" spans="2:3" x14ac:dyDescent="0.2">
      <c r="C340" s="43"/>
    </row>
    <row r="341" spans="2:3" x14ac:dyDescent="0.2">
      <c r="C341" s="43"/>
    </row>
    <row r="342" spans="2:3" x14ac:dyDescent="0.2">
      <c r="B342" s="43"/>
      <c r="C342" s="43"/>
    </row>
    <row r="343" spans="2:3" x14ac:dyDescent="0.2">
      <c r="C343" s="43"/>
    </row>
    <row r="344" spans="2:3" x14ac:dyDescent="0.2">
      <c r="C344" s="43"/>
    </row>
    <row r="345" spans="2:3" x14ac:dyDescent="0.2">
      <c r="C345" s="43"/>
    </row>
    <row r="346" spans="2:3" x14ac:dyDescent="0.2">
      <c r="C346" s="43"/>
    </row>
    <row r="347" spans="2:3" x14ac:dyDescent="0.2">
      <c r="B347" s="43"/>
      <c r="C347" s="43"/>
    </row>
    <row r="348" spans="2:3" x14ac:dyDescent="0.2">
      <c r="C348" s="43"/>
    </row>
    <row r="349" spans="2:3" x14ac:dyDescent="0.2">
      <c r="C349" s="43"/>
    </row>
    <row r="350" spans="2:3" x14ac:dyDescent="0.2">
      <c r="C350" s="43"/>
    </row>
    <row r="351" spans="2:3" x14ac:dyDescent="0.2">
      <c r="C351" s="43"/>
    </row>
    <row r="352" spans="2:3" x14ac:dyDescent="0.2">
      <c r="B352" s="43"/>
      <c r="C352" s="43"/>
    </row>
    <row r="353" spans="1:3" x14ac:dyDescent="0.2">
      <c r="C353" s="43"/>
    </row>
    <row r="354" spans="1:3" x14ac:dyDescent="0.2">
      <c r="C354" s="43"/>
    </row>
    <row r="355" spans="1:3" x14ac:dyDescent="0.2">
      <c r="C355" s="43"/>
    </row>
    <row r="356" spans="1:3" x14ac:dyDescent="0.2">
      <c r="C356" s="43"/>
    </row>
    <row r="357" spans="1:3" x14ac:dyDescent="0.2">
      <c r="B357" s="43"/>
      <c r="C357" s="43"/>
    </row>
    <row r="358" spans="1:3" x14ac:dyDescent="0.2">
      <c r="C358" s="43"/>
    </row>
    <row r="359" spans="1:3" x14ac:dyDescent="0.2">
      <c r="C359" s="43"/>
    </row>
    <row r="360" spans="1:3" x14ac:dyDescent="0.2">
      <c r="C360" s="43"/>
    </row>
    <row r="361" spans="1:3" x14ac:dyDescent="0.2">
      <c r="C361" s="43"/>
    </row>
    <row r="362" spans="1:3" x14ac:dyDescent="0.2">
      <c r="A362" s="43"/>
      <c r="B362" s="43"/>
      <c r="C362" s="43"/>
    </row>
    <row r="363" spans="1:3" x14ac:dyDescent="0.2">
      <c r="C363" s="43"/>
    </row>
    <row r="364" spans="1:3" x14ac:dyDescent="0.2">
      <c r="C364" s="43"/>
    </row>
    <row r="365" spans="1:3" x14ac:dyDescent="0.2">
      <c r="C365" s="43"/>
    </row>
    <row r="366" spans="1:3" x14ac:dyDescent="0.2">
      <c r="C366" s="43"/>
    </row>
    <row r="367" spans="1:3" x14ac:dyDescent="0.2">
      <c r="B367" s="43"/>
      <c r="C367" s="43"/>
    </row>
    <row r="368" spans="1:3" x14ac:dyDescent="0.2">
      <c r="C368" s="43"/>
    </row>
    <row r="369" spans="2:3" x14ac:dyDescent="0.2">
      <c r="C369" s="43"/>
    </row>
    <row r="370" spans="2:3" x14ac:dyDescent="0.2">
      <c r="C370" s="43"/>
    </row>
    <row r="371" spans="2:3" x14ac:dyDescent="0.2">
      <c r="C371" s="43"/>
    </row>
    <row r="372" spans="2:3" x14ac:dyDescent="0.2">
      <c r="B372" s="43"/>
      <c r="C372" s="43"/>
    </row>
    <row r="373" spans="2:3" x14ac:dyDescent="0.2">
      <c r="C373" s="43"/>
    </row>
    <row r="374" spans="2:3" x14ac:dyDescent="0.2">
      <c r="C374" s="43"/>
    </row>
    <row r="375" spans="2:3" x14ac:dyDescent="0.2">
      <c r="C375" s="43"/>
    </row>
    <row r="376" spans="2:3" x14ac:dyDescent="0.2">
      <c r="C376" s="43"/>
    </row>
    <row r="377" spans="2:3" x14ac:dyDescent="0.2">
      <c r="B377" s="43"/>
      <c r="C377" s="43"/>
    </row>
    <row r="378" spans="2:3" x14ac:dyDescent="0.2">
      <c r="C378" s="43"/>
    </row>
    <row r="379" spans="2:3" x14ac:dyDescent="0.2">
      <c r="C379" s="43"/>
    </row>
    <row r="380" spans="2:3" x14ac:dyDescent="0.2">
      <c r="C380" s="43"/>
    </row>
    <row r="381" spans="2:3" x14ac:dyDescent="0.2">
      <c r="C381" s="43"/>
    </row>
    <row r="382" spans="2:3" x14ac:dyDescent="0.2">
      <c r="B382" s="43"/>
      <c r="C382" s="43"/>
    </row>
    <row r="383" spans="2:3" x14ac:dyDescent="0.2">
      <c r="C383" s="43"/>
    </row>
    <row r="384" spans="2:3" x14ac:dyDescent="0.2">
      <c r="C384" s="43"/>
    </row>
    <row r="385" spans="2:3" x14ac:dyDescent="0.2">
      <c r="C385" s="43"/>
    </row>
    <row r="386" spans="2:3" x14ac:dyDescent="0.2">
      <c r="C386" s="43"/>
    </row>
    <row r="387" spans="2:3" x14ac:dyDescent="0.2">
      <c r="B387" s="43"/>
      <c r="C387" s="43"/>
    </row>
    <row r="388" spans="2:3" x14ac:dyDescent="0.2">
      <c r="C388" s="43"/>
    </row>
    <row r="389" spans="2:3" x14ac:dyDescent="0.2">
      <c r="C389" s="43"/>
    </row>
    <row r="390" spans="2:3" x14ac:dyDescent="0.2">
      <c r="C390" s="43"/>
    </row>
    <row r="391" spans="2:3" x14ac:dyDescent="0.2">
      <c r="C391" s="43"/>
    </row>
    <row r="392" spans="2:3" x14ac:dyDescent="0.2">
      <c r="B392" s="43"/>
      <c r="C392" s="43"/>
    </row>
    <row r="393" spans="2:3" x14ac:dyDescent="0.2">
      <c r="C393" s="43"/>
    </row>
    <row r="394" spans="2:3" x14ac:dyDescent="0.2">
      <c r="C394" s="43"/>
    </row>
    <row r="395" spans="2:3" x14ac:dyDescent="0.2">
      <c r="C395" s="43"/>
    </row>
    <row r="396" spans="2:3" x14ac:dyDescent="0.2">
      <c r="C396" s="43"/>
    </row>
    <row r="397" spans="2:3" x14ac:dyDescent="0.2">
      <c r="B397" s="43"/>
      <c r="C397" s="43"/>
    </row>
    <row r="398" spans="2:3" x14ac:dyDescent="0.2">
      <c r="C398" s="43"/>
    </row>
    <row r="399" spans="2:3" x14ac:dyDescent="0.2">
      <c r="C399" s="43"/>
    </row>
    <row r="400" spans="2:3" x14ac:dyDescent="0.2">
      <c r="C400" s="43"/>
    </row>
    <row r="401" spans="1:3" x14ac:dyDescent="0.2">
      <c r="C401" s="43"/>
    </row>
    <row r="402" spans="1:3" x14ac:dyDescent="0.2">
      <c r="A402" s="43"/>
      <c r="B402" s="43"/>
      <c r="C402" s="43"/>
    </row>
    <row r="403" spans="1:3" x14ac:dyDescent="0.2">
      <c r="C403" s="43"/>
    </row>
    <row r="404" spans="1:3" x14ac:dyDescent="0.2">
      <c r="C404" s="43"/>
    </row>
    <row r="405" spans="1:3" x14ac:dyDescent="0.2">
      <c r="C405" s="43"/>
    </row>
    <row r="406" spans="1:3" x14ac:dyDescent="0.2">
      <c r="C406" s="43"/>
    </row>
    <row r="407" spans="1:3" x14ac:dyDescent="0.2">
      <c r="B407" s="43"/>
      <c r="C407" s="43"/>
    </row>
    <row r="408" spans="1:3" x14ac:dyDescent="0.2">
      <c r="C408" s="43"/>
    </row>
    <row r="409" spans="1:3" x14ac:dyDescent="0.2">
      <c r="C409" s="43"/>
    </row>
    <row r="410" spans="1:3" x14ac:dyDescent="0.2">
      <c r="C410" s="43"/>
    </row>
    <row r="411" spans="1:3" x14ac:dyDescent="0.2">
      <c r="C411" s="43"/>
    </row>
    <row r="412" spans="1:3" x14ac:dyDescent="0.2">
      <c r="B412" s="43"/>
      <c r="C412" s="43"/>
    </row>
    <row r="413" spans="1:3" x14ac:dyDescent="0.2">
      <c r="C413" s="43"/>
    </row>
    <row r="414" spans="1:3" x14ac:dyDescent="0.2">
      <c r="C414" s="43"/>
    </row>
    <row r="415" spans="1:3" x14ac:dyDescent="0.2">
      <c r="C415" s="43"/>
    </row>
    <row r="416" spans="1:3" x14ac:dyDescent="0.2">
      <c r="C416" s="43"/>
    </row>
    <row r="417" spans="2:3" x14ac:dyDescent="0.2">
      <c r="B417" s="43"/>
      <c r="C417" s="43"/>
    </row>
    <row r="418" spans="2:3" x14ac:dyDescent="0.2">
      <c r="C418" s="43"/>
    </row>
    <row r="419" spans="2:3" x14ac:dyDescent="0.2">
      <c r="C419" s="43"/>
    </row>
    <row r="420" spans="2:3" x14ac:dyDescent="0.2">
      <c r="C420" s="43"/>
    </row>
    <row r="421" spans="2:3" x14ac:dyDescent="0.2">
      <c r="C421" s="43"/>
    </row>
    <row r="422" spans="2:3" x14ac:dyDescent="0.2">
      <c r="B422" s="43"/>
      <c r="C422" s="43"/>
    </row>
    <row r="423" spans="2:3" x14ac:dyDescent="0.2">
      <c r="C423" s="43"/>
    </row>
    <row r="424" spans="2:3" x14ac:dyDescent="0.2">
      <c r="C424" s="43"/>
    </row>
    <row r="425" spans="2:3" x14ac:dyDescent="0.2">
      <c r="C425" s="43"/>
    </row>
    <row r="426" spans="2:3" x14ac:dyDescent="0.2">
      <c r="C426" s="43"/>
    </row>
    <row r="427" spans="2:3" x14ac:dyDescent="0.2">
      <c r="B427" s="43"/>
      <c r="C427" s="43"/>
    </row>
    <row r="428" spans="2:3" x14ac:dyDescent="0.2">
      <c r="C428" s="43"/>
    </row>
    <row r="429" spans="2:3" x14ac:dyDescent="0.2">
      <c r="C429" s="43"/>
    </row>
    <row r="430" spans="2:3" x14ac:dyDescent="0.2">
      <c r="C430" s="43"/>
    </row>
    <row r="431" spans="2:3" x14ac:dyDescent="0.2">
      <c r="C431" s="43"/>
    </row>
    <row r="432" spans="2:3" x14ac:dyDescent="0.2">
      <c r="B432" s="43"/>
      <c r="C432" s="43"/>
    </row>
    <row r="433" spans="1:3" x14ac:dyDescent="0.2">
      <c r="C433" s="43"/>
    </row>
    <row r="434" spans="1:3" x14ac:dyDescent="0.2">
      <c r="C434" s="43"/>
    </row>
    <row r="435" spans="1:3" x14ac:dyDescent="0.2">
      <c r="C435" s="43"/>
    </row>
    <row r="436" spans="1:3" x14ac:dyDescent="0.2">
      <c r="C436" s="43"/>
    </row>
    <row r="437" spans="1:3" x14ac:dyDescent="0.2">
      <c r="B437" s="43"/>
      <c r="C437" s="43"/>
    </row>
    <row r="438" spans="1:3" x14ac:dyDescent="0.2">
      <c r="C438" s="43"/>
    </row>
    <row r="439" spans="1:3" x14ac:dyDescent="0.2">
      <c r="C439" s="43"/>
    </row>
    <row r="440" spans="1:3" x14ac:dyDescent="0.2">
      <c r="C440" s="43"/>
    </row>
    <row r="441" spans="1:3" x14ac:dyDescent="0.2">
      <c r="C441" s="43"/>
    </row>
    <row r="442" spans="1:3" x14ac:dyDescent="0.2">
      <c r="A442" s="43"/>
      <c r="B442" s="43"/>
      <c r="C442" s="43"/>
    </row>
    <row r="443" spans="1:3" x14ac:dyDescent="0.2">
      <c r="C443" s="43"/>
    </row>
    <row r="444" spans="1:3" x14ac:dyDescent="0.2">
      <c r="C444" s="43"/>
    </row>
    <row r="445" spans="1:3" x14ac:dyDescent="0.2">
      <c r="C445" s="43"/>
    </row>
    <row r="446" spans="1:3" x14ac:dyDescent="0.2">
      <c r="C446" s="43"/>
    </row>
    <row r="447" spans="1:3" x14ac:dyDescent="0.2">
      <c r="B447" s="43"/>
      <c r="C447" s="43"/>
    </row>
    <row r="448" spans="1:3" x14ac:dyDescent="0.2">
      <c r="C448" s="43"/>
    </row>
    <row r="449" spans="2:3" x14ac:dyDescent="0.2">
      <c r="C449" s="43"/>
    </row>
    <row r="450" spans="2:3" x14ac:dyDescent="0.2">
      <c r="C450" s="43"/>
    </row>
    <row r="451" spans="2:3" x14ac:dyDescent="0.2">
      <c r="C451" s="43"/>
    </row>
    <row r="452" spans="2:3" x14ac:dyDescent="0.2">
      <c r="B452" s="43"/>
      <c r="C452" s="43"/>
    </row>
    <row r="453" spans="2:3" x14ac:dyDescent="0.2">
      <c r="C453" s="43"/>
    </row>
    <row r="454" spans="2:3" x14ac:dyDescent="0.2">
      <c r="C454" s="43"/>
    </row>
    <row r="455" spans="2:3" x14ac:dyDescent="0.2">
      <c r="C455" s="43"/>
    </row>
    <row r="456" spans="2:3" x14ac:dyDescent="0.2">
      <c r="C456" s="43"/>
    </row>
    <row r="457" spans="2:3" x14ac:dyDescent="0.2">
      <c r="B457" s="43"/>
      <c r="C457" s="43"/>
    </row>
    <row r="458" spans="2:3" x14ac:dyDescent="0.2">
      <c r="C458" s="43"/>
    </row>
    <row r="459" spans="2:3" x14ac:dyDescent="0.2">
      <c r="C459" s="43"/>
    </row>
    <row r="460" spans="2:3" x14ac:dyDescent="0.2">
      <c r="C460" s="43"/>
    </row>
    <row r="461" spans="2:3" x14ac:dyDescent="0.2">
      <c r="C461" s="43"/>
    </row>
    <row r="462" spans="2:3" x14ac:dyDescent="0.2">
      <c r="B462" s="43"/>
      <c r="C462" s="43"/>
    </row>
    <row r="463" spans="2:3" x14ac:dyDescent="0.2">
      <c r="C463" s="43"/>
    </row>
    <row r="464" spans="2:3" x14ac:dyDescent="0.2">
      <c r="C464" s="43"/>
    </row>
    <row r="465" spans="2:3" x14ac:dyDescent="0.2">
      <c r="C465" s="43"/>
    </row>
    <row r="466" spans="2:3" x14ac:dyDescent="0.2">
      <c r="C466" s="43"/>
    </row>
    <row r="467" spans="2:3" x14ac:dyDescent="0.2">
      <c r="B467" s="43"/>
      <c r="C467" s="43"/>
    </row>
    <row r="468" spans="2:3" x14ac:dyDescent="0.2">
      <c r="C468" s="43"/>
    </row>
    <row r="469" spans="2:3" x14ac:dyDescent="0.2">
      <c r="C469" s="43"/>
    </row>
    <row r="470" spans="2:3" x14ac:dyDescent="0.2">
      <c r="C470" s="43"/>
    </row>
    <row r="471" spans="2:3" x14ac:dyDescent="0.2">
      <c r="C471" s="43"/>
    </row>
    <row r="472" spans="2:3" x14ac:dyDescent="0.2">
      <c r="B472" s="43"/>
      <c r="C472" s="43"/>
    </row>
    <row r="473" spans="2:3" x14ac:dyDescent="0.2">
      <c r="C473" s="43"/>
    </row>
    <row r="474" spans="2:3" x14ac:dyDescent="0.2">
      <c r="C474" s="43"/>
    </row>
    <row r="475" spans="2:3" x14ac:dyDescent="0.2">
      <c r="C475" s="43"/>
    </row>
    <row r="476" spans="2:3" x14ac:dyDescent="0.2">
      <c r="C476" s="43"/>
    </row>
    <row r="477" spans="2:3" x14ac:dyDescent="0.2">
      <c r="B477" s="43"/>
      <c r="C477" s="43"/>
    </row>
    <row r="478" spans="2:3" x14ac:dyDescent="0.2">
      <c r="C478" s="43"/>
    </row>
    <row r="479" spans="2:3" x14ac:dyDescent="0.2">
      <c r="C479" s="43"/>
    </row>
    <row r="480" spans="2:3" x14ac:dyDescent="0.2">
      <c r="C480" s="43"/>
    </row>
    <row r="481" spans="1:3" x14ac:dyDescent="0.2">
      <c r="C481" s="43"/>
    </row>
    <row r="482" spans="1:3" x14ac:dyDescent="0.2">
      <c r="A482" s="43"/>
      <c r="B482" s="43"/>
      <c r="C482" s="43"/>
    </row>
    <row r="483" spans="1:3" x14ac:dyDescent="0.2">
      <c r="C483" s="43"/>
    </row>
    <row r="484" spans="1:3" x14ac:dyDescent="0.2">
      <c r="C484" s="43"/>
    </row>
    <row r="485" spans="1:3" x14ac:dyDescent="0.2">
      <c r="C485" s="43"/>
    </row>
    <row r="486" spans="1:3" x14ac:dyDescent="0.2">
      <c r="C486" s="43"/>
    </row>
    <row r="487" spans="1:3" x14ac:dyDescent="0.2">
      <c r="B487" s="43"/>
      <c r="C487" s="43"/>
    </row>
    <row r="488" spans="1:3" x14ac:dyDescent="0.2">
      <c r="C488" s="43"/>
    </row>
    <row r="489" spans="1:3" x14ac:dyDescent="0.2">
      <c r="C489" s="43"/>
    </row>
    <row r="490" spans="1:3" x14ac:dyDescent="0.2">
      <c r="C490" s="43"/>
    </row>
    <row r="491" spans="1:3" x14ac:dyDescent="0.2">
      <c r="C491" s="43"/>
    </row>
    <row r="492" spans="1:3" x14ac:dyDescent="0.2">
      <c r="B492" s="43"/>
      <c r="C492" s="43"/>
    </row>
    <row r="493" spans="1:3" x14ac:dyDescent="0.2">
      <c r="C493" s="43"/>
    </row>
    <row r="494" spans="1:3" x14ac:dyDescent="0.2">
      <c r="C494" s="43"/>
    </row>
    <row r="495" spans="1:3" x14ac:dyDescent="0.2">
      <c r="C495" s="43"/>
    </row>
    <row r="496" spans="1:3" x14ac:dyDescent="0.2">
      <c r="C496" s="43"/>
    </row>
    <row r="497" spans="2:3" x14ac:dyDescent="0.2">
      <c r="B497" s="43"/>
      <c r="C497" s="43"/>
    </row>
    <row r="498" spans="2:3" x14ac:dyDescent="0.2">
      <c r="C498" s="43"/>
    </row>
    <row r="499" spans="2:3" x14ac:dyDescent="0.2">
      <c r="C499" s="43"/>
    </row>
    <row r="500" spans="2:3" x14ac:dyDescent="0.2">
      <c r="C500" s="43"/>
    </row>
    <row r="501" spans="2:3" x14ac:dyDescent="0.2">
      <c r="C501" s="43"/>
    </row>
    <row r="502" spans="2:3" x14ac:dyDescent="0.2">
      <c r="B502" s="43"/>
      <c r="C502" s="43"/>
    </row>
    <row r="503" spans="2:3" x14ac:dyDescent="0.2">
      <c r="C503" s="43"/>
    </row>
    <row r="504" spans="2:3" x14ac:dyDescent="0.2">
      <c r="C504" s="43"/>
    </row>
    <row r="505" spans="2:3" x14ac:dyDescent="0.2">
      <c r="C505" s="43"/>
    </row>
    <row r="506" spans="2:3" x14ac:dyDescent="0.2">
      <c r="C506" s="43"/>
    </row>
    <row r="507" spans="2:3" x14ac:dyDescent="0.2">
      <c r="B507" s="43"/>
      <c r="C507" s="43"/>
    </row>
    <row r="508" spans="2:3" x14ac:dyDescent="0.2">
      <c r="C508" s="43"/>
    </row>
    <row r="509" spans="2:3" x14ac:dyDescent="0.2">
      <c r="C509" s="43"/>
    </row>
    <row r="510" spans="2:3" x14ac:dyDescent="0.2">
      <c r="C510" s="43"/>
    </row>
    <row r="511" spans="2:3" x14ac:dyDescent="0.2">
      <c r="C511" s="43"/>
    </row>
    <row r="512" spans="2:3" x14ac:dyDescent="0.2">
      <c r="B512" s="43"/>
      <c r="C512" s="43"/>
    </row>
    <row r="513" spans="1:3" x14ac:dyDescent="0.2">
      <c r="C513" s="43"/>
    </row>
    <row r="514" spans="1:3" x14ac:dyDescent="0.2">
      <c r="C514" s="43"/>
    </row>
    <row r="515" spans="1:3" x14ac:dyDescent="0.2">
      <c r="C515" s="43"/>
    </row>
    <row r="516" spans="1:3" x14ac:dyDescent="0.2">
      <c r="C516" s="43"/>
    </row>
    <row r="517" spans="1:3" x14ac:dyDescent="0.2">
      <c r="B517" s="43"/>
      <c r="C517" s="43"/>
    </row>
    <row r="518" spans="1:3" x14ac:dyDescent="0.2">
      <c r="C518" s="43"/>
    </row>
    <row r="519" spans="1:3" x14ac:dyDescent="0.2">
      <c r="C519" s="43"/>
    </row>
    <row r="520" spans="1:3" x14ac:dyDescent="0.2">
      <c r="C520" s="43"/>
    </row>
    <row r="521" spans="1:3" x14ac:dyDescent="0.2">
      <c r="C521" s="43"/>
    </row>
    <row r="522" spans="1:3" x14ac:dyDescent="0.2">
      <c r="A522" s="43"/>
      <c r="B522" s="43"/>
      <c r="C522" s="43"/>
    </row>
    <row r="523" spans="1:3" x14ac:dyDescent="0.2">
      <c r="C523" s="43"/>
    </row>
    <row r="524" spans="1:3" x14ac:dyDescent="0.2">
      <c r="C524" s="43"/>
    </row>
    <row r="525" spans="1:3" x14ac:dyDescent="0.2">
      <c r="C525" s="43"/>
    </row>
    <row r="526" spans="1:3" x14ac:dyDescent="0.2">
      <c r="C526" s="43"/>
    </row>
    <row r="527" spans="1:3" x14ac:dyDescent="0.2">
      <c r="B527" s="43"/>
      <c r="C527" s="43"/>
    </row>
    <row r="528" spans="1:3" x14ac:dyDescent="0.2">
      <c r="C528" s="43"/>
    </row>
    <row r="529" spans="2:3" x14ac:dyDescent="0.2">
      <c r="C529" s="43"/>
    </row>
    <row r="530" spans="2:3" x14ac:dyDescent="0.2">
      <c r="C530" s="43"/>
    </row>
    <row r="531" spans="2:3" x14ac:dyDescent="0.2">
      <c r="C531" s="43"/>
    </row>
    <row r="532" spans="2:3" x14ac:dyDescent="0.2">
      <c r="B532" s="43"/>
      <c r="C532" s="43"/>
    </row>
    <row r="533" spans="2:3" x14ac:dyDescent="0.2">
      <c r="C533" s="43"/>
    </row>
    <row r="534" spans="2:3" x14ac:dyDescent="0.2">
      <c r="C534" s="43"/>
    </row>
    <row r="535" spans="2:3" x14ac:dyDescent="0.2">
      <c r="C535" s="43"/>
    </row>
    <row r="536" spans="2:3" x14ac:dyDescent="0.2">
      <c r="C536" s="43"/>
    </row>
    <row r="537" spans="2:3" x14ac:dyDescent="0.2">
      <c r="B537" s="43"/>
      <c r="C537" s="43"/>
    </row>
    <row r="538" spans="2:3" x14ac:dyDescent="0.2">
      <c r="C538" s="43"/>
    </row>
    <row r="539" spans="2:3" x14ac:dyDescent="0.2">
      <c r="C539" s="43"/>
    </row>
    <row r="540" spans="2:3" x14ac:dyDescent="0.2">
      <c r="C540" s="43"/>
    </row>
    <row r="541" spans="2:3" x14ac:dyDescent="0.2">
      <c r="C541" s="43"/>
    </row>
    <row r="542" spans="2:3" x14ac:dyDescent="0.2">
      <c r="B542" s="43"/>
      <c r="C542" s="43"/>
    </row>
    <row r="543" spans="2:3" x14ac:dyDescent="0.2">
      <c r="C543" s="43"/>
    </row>
    <row r="544" spans="2:3" x14ac:dyDescent="0.2">
      <c r="C544" s="43"/>
    </row>
    <row r="545" spans="2:3" x14ac:dyDescent="0.2">
      <c r="C545" s="43"/>
    </row>
    <row r="546" spans="2:3" x14ac:dyDescent="0.2">
      <c r="C546" s="43"/>
    </row>
    <row r="547" spans="2:3" x14ac:dyDescent="0.2">
      <c r="B547" s="43"/>
      <c r="C547" s="43"/>
    </row>
    <row r="548" spans="2:3" x14ac:dyDescent="0.2">
      <c r="C548" s="43"/>
    </row>
    <row r="549" spans="2:3" x14ac:dyDescent="0.2">
      <c r="C549" s="43"/>
    </row>
    <row r="550" spans="2:3" x14ac:dyDescent="0.2">
      <c r="C550" s="43"/>
    </row>
    <row r="551" spans="2:3" x14ac:dyDescent="0.2">
      <c r="C551" s="43"/>
    </row>
    <row r="552" spans="2:3" x14ac:dyDescent="0.2">
      <c r="B552" s="43"/>
      <c r="C552" s="43"/>
    </row>
    <row r="553" spans="2:3" x14ac:dyDescent="0.2">
      <c r="C553" s="43"/>
    </row>
    <row r="554" spans="2:3" x14ac:dyDescent="0.2">
      <c r="C554" s="43"/>
    </row>
    <row r="555" spans="2:3" x14ac:dyDescent="0.2">
      <c r="C555" s="43"/>
    </row>
    <row r="556" spans="2:3" x14ac:dyDescent="0.2">
      <c r="C556" s="43"/>
    </row>
    <row r="557" spans="2:3" x14ac:dyDescent="0.2">
      <c r="B557" s="43"/>
      <c r="C557" s="43"/>
    </row>
    <row r="558" spans="2:3" x14ac:dyDescent="0.2">
      <c r="C558" s="43"/>
    </row>
    <row r="559" spans="2:3" x14ac:dyDescent="0.2">
      <c r="C559" s="43"/>
    </row>
    <row r="560" spans="2:3" x14ac:dyDescent="0.2">
      <c r="C560" s="43"/>
    </row>
    <row r="561" spans="1:3" x14ac:dyDescent="0.2">
      <c r="C561" s="43"/>
    </row>
    <row r="562" spans="1:3" x14ac:dyDescent="0.2">
      <c r="A562" s="43"/>
      <c r="B562" s="43"/>
      <c r="C562" s="43"/>
    </row>
    <row r="563" spans="1:3" x14ac:dyDescent="0.2">
      <c r="C563" s="43"/>
    </row>
    <row r="564" spans="1:3" x14ac:dyDescent="0.2">
      <c r="C564" s="43"/>
    </row>
    <row r="565" spans="1:3" x14ac:dyDescent="0.2">
      <c r="C565" s="43"/>
    </row>
    <row r="566" spans="1:3" x14ac:dyDescent="0.2">
      <c r="C566" s="43"/>
    </row>
    <row r="567" spans="1:3" x14ac:dyDescent="0.2">
      <c r="B567" s="43"/>
      <c r="C567" s="43"/>
    </row>
    <row r="568" spans="1:3" x14ac:dyDescent="0.2">
      <c r="C568" s="43"/>
    </row>
    <row r="569" spans="1:3" x14ac:dyDescent="0.2">
      <c r="C569" s="43"/>
    </row>
    <row r="570" spans="1:3" x14ac:dyDescent="0.2">
      <c r="C570" s="43"/>
    </row>
    <row r="571" spans="1:3" x14ac:dyDescent="0.2">
      <c r="C571" s="43"/>
    </row>
    <row r="572" spans="1:3" x14ac:dyDescent="0.2">
      <c r="B572" s="43"/>
      <c r="C572" s="43"/>
    </row>
    <row r="573" spans="1:3" x14ac:dyDescent="0.2">
      <c r="C573" s="43"/>
    </row>
    <row r="574" spans="1:3" x14ac:dyDescent="0.2">
      <c r="C574" s="43"/>
    </row>
    <row r="575" spans="1:3" x14ac:dyDescent="0.2">
      <c r="C575" s="43"/>
    </row>
    <row r="576" spans="1:3" x14ac:dyDescent="0.2">
      <c r="C576" s="43"/>
    </row>
    <row r="577" spans="2:3" x14ac:dyDescent="0.2">
      <c r="B577" s="43"/>
      <c r="C577" s="43"/>
    </row>
    <row r="578" spans="2:3" x14ac:dyDescent="0.2">
      <c r="C578" s="43"/>
    </row>
    <row r="579" spans="2:3" x14ac:dyDescent="0.2">
      <c r="C579" s="43"/>
    </row>
    <row r="580" spans="2:3" x14ac:dyDescent="0.2">
      <c r="C580" s="43"/>
    </row>
    <row r="581" spans="2:3" x14ac:dyDescent="0.2">
      <c r="C581" s="43"/>
    </row>
    <row r="582" spans="2:3" x14ac:dyDescent="0.2">
      <c r="B582" s="43"/>
      <c r="C582" s="43"/>
    </row>
    <row r="583" spans="2:3" x14ac:dyDescent="0.2">
      <c r="C583" s="43"/>
    </row>
    <row r="584" spans="2:3" x14ac:dyDescent="0.2">
      <c r="C584" s="43"/>
    </row>
    <row r="585" spans="2:3" x14ac:dyDescent="0.2">
      <c r="C585" s="43"/>
    </row>
    <row r="586" spans="2:3" x14ac:dyDescent="0.2">
      <c r="C586" s="43"/>
    </row>
    <row r="587" spans="2:3" x14ac:dyDescent="0.2">
      <c r="B587" s="43"/>
      <c r="C587" s="43"/>
    </row>
    <row r="588" spans="2:3" x14ac:dyDescent="0.2">
      <c r="C588" s="43"/>
    </row>
    <row r="589" spans="2:3" x14ac:dyDescent="0.2">
      <c r="C589" s="43"/>
    </row>
    <row r="590" spans="2:3" x14ac:dyDescent="0.2">
      <c r="C590" s="43"/>
    </row>
    <row r="591" spans="2:3" x14ac:dyDescent="0.2">
      <c r="C591" s="43"/>
    </row>
    <row r="592" spans="2:3" x14ac:dyDescent="0.2">
      <c r="B592" s="43"/>
      <c r="C592" s="43"/>
    </row>
    <row r="593" spans="1:3" x14ac:dyDescent="0.2">
      <c r="C593" s="43"/>
    </row>
    <row r="594" spans="1:3" x14ac:dyDescent="0.2">
      <c r="C594" s="43"/>
    </row>
    <row r="595" spans="1:3" x14ac:dyDescent="0.2">
      <c r="C595" s="43"/>
    </row>
    <row r="596" spans="1:3" x14ac:dyDescent="0.2">
      <c r="C596" s="43"/>
    </row>
    <row r="597" spans="1:3" x14ac:dyDescent="0.2">
      <c r="B597" s="43"/>
      <c r="C597" s="43"/>
    </row>
    <row r="598" spans="1:3" x14ac:dyDescent="0.2">
      <c r="C598" s="43"/>
    </row>
    <row r="599" spans="1:3" x14ac:dyDescent="0.2">
      <c r="C599" s="43"/>
    </row>
    <row r="600" spans="1:3" x14ac:dyDescent="0.2">
      <c r="C600" s="43"/>
    </row>
    <row r="601" spans="1:3" x14ac:dyDescent="0.2">
      <c r="C601" s="43"/>
    </row>
    <row r="602" spans="1:3" x14ac:dyDescent="0.2">
      <c r="A602" s="43"/>
      <c r="B602" s="43"/>
      <c r="C602" s="43"/>
    </row>
    <row r="603" spans="1:3" x14ac:dyDescent="0.2">
      <c r="C603" s="43"/>
    </row>
    <row r="604" spans="1:3" x14ac:dyDescent="0.2">
      <c r="C604" s="43"/>
    </row>
    <row r="605" spans="1:3" x14ac:dyDescent="0.2">
      <c r="C605" s="43"/>
    </row>
    <row r="606" spans="1:3" x14ac:dyDescent="0.2">
      <c r="C606" s="43"/>
    </row>
    <row r="607" spans="1:3" x14ac:dyDescent="0.2">
      <c r="B607" s="43"/>
      <c r="C607" s="43"/>
    </row>
    <row r="608" spans="1:3" x14ac:dyDescent="0.2">
      <c r="C608" s="43"/>
    </row>
    <row r="609" spans="2:3" x14ac:dyDescent="0.2">
      <c r="C609" s="43"/>
    </row>
    <row r="610" spans="2:3" x14ac:dyDescent="0.2">
      <c r="C610" s="43"/>
    </row>
    <row r="611" spans="2:3" x14ac:dyDescent="0.2">
      <c r="C611" s="43"/>
    </row>
    <row r="612" spans="2:3" x14ac:dyDescent="0.2">
      <c r="B612" s="43"/>
      <c r="C612" s="43"/>
    </row>
    <row r="613" spans="2:3" x14ac:dyDescent="0.2">
      <c r="C613" s="43"/>
    </row>
    <row r="614" spans="2:3" x14ac:dyDescent="0.2">
      <c r="C614" s="43"/>
    </row>
    <row r="615" spans="2:3" x14ac:dyDescent="0.2">
      <c r="C615" s="43"/>
    </row>
    <row r="616" spans="2:3" x14ac:dyDescent="0.2">
      <c r="C616" s="43"/>
    </row>
    <row r="617" spans="2:3" x14ac:dyDescent="0.2">
      <c r="B617" s="43"/>
      <c r="C617" s="43"/>
    </row>
    <row r="618" spans="2:3" x14ac:dyDescent="0.2">
      <c r="C618" s="43"/>
    </row>
    <row r="619" spans="2:3" x14ac:dyDescent="0.2">
      <c r="C619" s="43"/>
    </row>
    <row r="620" spans="2:3" x14ac:dyDescent="0.2">
      <c r="C620" s="43"/>
    </row>
    <row r="621" spans="2:3" x14ac:dyDescent="0.2">
      <c r="C621" s="43"/>
    </row>
    <row r="622" spans="2:3" x14ac:dyDescent="0.2">
      <c r="B622" s="43"/>
      <c r="C622" s="43"/>
    </row>
    <row r="623" spans="2:3" x14ac:dyDescent="0.2">
      <c r="C623" s="43"/>
    </row>
    <row r="624" spans="2:3" x14ac:dyDescent="0.2">
      <c r="C624" s="43"/>
    </row>
    <row r="625" spans="2:3" x14ac:dyDescent="0.2">
      <c r="C625" s="43"/>
    </row>
    <row r="626" spans="2:3" x14ac:dyDescent="0.2">
      <c r="C626" s="43"/>
    </row>
    <row r="627" spans="2:3" x14ac:dyDescent="0.2">
      <c r="B627" s="43"/>
      <c r="C627" s="43"/>
    </row>
    <row r="628" spans="2:3" x14ac:dyDescent="0.2">
      <c r="C628" s="43"/>
    </row>
    <row r="629" spans="2:3" x14ac:dyDescent="0.2">
      <c r="C629" s="43"/>
    </row>
    <row r="630" spans="2:3" x14ac:dyDescent="0.2">
      <c r="C630" s="43"/>
    </row>
    <row r="631" spans="2:3" x14ac:dyDescent="0.2">
      <c r="C631" s="43"/>
    </row>
    <row r="632" spans="2:3" x14ac:dyDescent="0.2">
      <c r="B632" s="43"/>
      <c r="C632" s="43"/>
    </row>
    <row r="633" spans="2:3" x14ac:dyDescent="0.2">
      <c r="C633" s="43"/>
    </row>
    <row r="634" spans="2:3" x14ac:dyDescent="0.2">
      <c r="C634" s="43"/>
    </row>
    <row r="635" spans="2:3" x14ac:dyDescent="0.2">
      <c r="C635" s="43"/>
    </row>
    <row r="636" spans="2:3" x14ac:dyDescent="0.2">
      <c r="C636" s="43"/>
    </row>
    <row r="637" spans="2:3" x14ac:dyDescent="0.2">
      <c r="B637" s="43"/>
      <c r="C637" s="43"/>
    </row>
    <row r="638" spans="2:3" x14ac:dyDescent="0.2">
      <c r="C638" s="43"/>
    </row>
    <row r="639" spans="2:3" x14ac:dyDescent="0.2">
      <c r="C639" s="43"/>
    </row>
    <row r="640" spans="2:3" x14ac:dyDescent="0.2">
      <c r="C640" s="43"/>
    </row>
    <row r="641" spans="1:3" x14ac:dyDescent="0.2">
      <c r="C641" s="43"/>
    </row>
    <row r="642" spans="1:3" x14ac:dyDescent="0.2">
      <c r="A642" s="43"/>
      <c r="B642" s="43"/>
      <c r="C642" s="43"/>
    </row>
    <row r="643" spans="1:3" x14ac:dyDescent="0.2">
      <c r="C643" s="43"/>
    </row>
    <row r="644" spans="1:3" x14ac:dyDescent="0.2">
      <c r="C644" s="43"/>
    </row>
    <row r="645" spans="1:3" x14ac:dyDescent="0.2">
      <c r="C645" s="43"/>
    </row>
    <row r="646" spans="1:3" x14ac:dyDescent="0.2">
      <c r="C646" s="43"/>
    </row>
    <row r="647" spans="1:3" x14ac:dyDescent="0.2">
      <c r="B647" s="43"/>
      <c r="C647" s="43"/>
    </row>
    <row r="648" spans="1:3" x14ac:dyDescent="0.2">
      <c r="C648" s="43"/>
    </row>
    <row r="649" spans="1:3" x14ac:dyDescent="0.2">
      <c r="C649" s="43"/>
    </row>
    <row r="650" spans="1:3" x14ac:dyDescent="0.2">
      <c r="C650" s="43"/>
    </row>
    <row r="651" spans="1:3" x14ac:dyDescent="0.2">
      <c r="C651" s="43"/>
    </row>
    <row r="652" spans="1:3" x14ac:dyDescent="0.2">
      <c r="B652" s="43"/>
      <c r="C652" s="43"/>
    </row>
    <row r="653" spans="1:3" x14ac:dyDescent="0.2">
      <c r="C653" s="43"/>
    </row>
    <row r="654" spans="1:3" x14ac:dyDescent="0.2">
      <c r="C654" s="43"/>
    </row>
    <row r="655" spans="1:3" x14ac:dyDescent="0.2">
      <c r="C655" s="43"/>
    </row>
    <row r="656" spans="1:3" x14ac:dyDescent="0.2">
      <c r="C656" s="43"/>
    </row>
    <row r="657" spans="2:3" x14ac:dyDescent="0.2">
      <c r="B657" s="43"/>
      <c r="C657" s="43"/>
    </row>
    <row r="658" spans="2:3" x14ac:dyDescent="0.2">
      <c r="C658" s="43"/>
    </row>
    <row r="659" spans="2:3" x14ac:dyDescent="0.2">
      <c r="C659" s="43"/>
    </row>
    <row r="660" spans="2:3" x14ac:dyDescent="0.2">
      <c r="C660" s="43"/>
    </row>
    <row r="661" spans="2:3" x14ac:dyDescent="0.2">
      <c r="C661" s="43"/>
    </row>
    <row r="662" spans="2:3" x14ac:dyDescent="0.2">
      <c r="B662" s="43"/>
      <c r="C662" s="43"/>
    </row>
    <row r="663" spans="2:3" x14ac:dyDescent="0.2">
      <c r="C663" s="43"/>
    </row>
    <row r="664" spans="2:3" x14ac:dyDescent="0.2">
      <c r="C664" s="43"/>
    </row>
    <row r="665" spans="2:3" x14ac:dyDescent="0.2">
      <c r="C665" s="43"/>
    </row>
    <row r="666" spans="2:3" x14ac:dyDescent="0.2">
      <c r="C666" s="43"/>
    </row>
    <row r="667" spans="2:3" x14ac:dyDescent="0.2">
      <c r="B667" s="43"/>
      <c r="C667" s="43"/>
    </row>
    <row r="668" spans="2:3" x14ac:dyDescent="0.2">
      <c r="C668" s="43"/>
    </row>
    <row r="669" spans="2:3" x14ac:dyDescent="0.2">
      <c r="C669" s="43"/>
    </row>
    <row r="670" spans="2:3" x14ac:dyDescent="0.2">
      <c r="C670" s="43"/>
    </row>
    <row r="671" spans="2:3" x14ac:dyDescent="0.2">
      <c r="C671" s="43"/>
    </row>
    <row r="672" spans="2:3" x14ac:dyDescent="0.2">
      <c r="B672" s="43"/>
      <c r="C672" s="43"/>
    </row>
    <row r="673" spans="1:3" x14ac:dyDescent="0.2">
      <c r="C673" s="43"/>
    </row>
    <row r="674" spans="1:3" x14ac:dyDescent="0.2">
      <c r="C674" s="43"/>
    </row>
    <row r="675" spans="1:3" x14ac:dyDescent="0.2">
      <c r="C675" s="43"/>
    </row>
    <row r="676" spans="1:3" x14ac:dyDescent="0.2">
      <c r="C676" s="43"/>
    </row>
    <row r="677" spans="1:3" x14ac:dyDescent="0.2">
      <c r="B677" s="43"/>
      <c r="C677" s="43"/>
    </row>
    <row r="678" spans="1:3" x14ac:dyDescent="0.2">
      <c r="C678" s="43"/>
    </row>
    <row r="679" spans="1:3" x14ac:dyDescent="0.2">
      <c r="C679" s="43"/>
    </row>
    <row r="680" spans="1:3" x14ac:dyDescent="0.2">
      <c r="C680" s="43"/>
    </row>
    <row r="681" spans="1:3" x14ac:dyDescent="0.2">
      <c r="C681" s="43"/>
    </row>
    <row r="682" spans="1:3" x14ac:dyDescent="0.2">
      <c r="A682" s="43"/>
      <c r="B682" s="43"/>
      <c r="C682" s="43"/>
    </row>
    <row r="683" spans="1:3" x14ac:dyDescent="0.2">
      <c r="C683" s="43"/>
    </row>
    <row r="684" spans="1:3" x14ac:dyDescent="0.2">
      <c r="C684" s="43"/>
    </row>
    <row r="685" spans="1:3" x14ac:dyDescent="0.2">
      <c r="C685" s="43"/>
    </row>
    <row r="686" spans="1:3" x14ac:dyDescent="0.2">
      <c r="C686" s="43"/>
    </row>
    <row r="687" spans="1:3" x14ac:dyDescent="0.2">
      <c r="B687" s="43"/>
      <c r="C687" s="43"/>
    </row>
    <row r="688" spans="1:3" x14ac:dyDescent="0.2">
      <c r="C688" s="43"/>
    </row>
    <row r="689" spans="2:3" x14ac:dyDescent="0.2">
      <c r="C689" s="43"/>
    </row>
    <row r="690" spans="2:3" x14ac:dyDescent="0.2">
      <c r="C690" s="43"/>
    </row>
    <row r="691" spans="2:3" x14ac:dyDescent="0.2">
      <c r="C691" s="43"/>
    </row>
    <row r="692" spans="2:3" x14ac:dyDescent="0.2">
      <c r="B692" s="43"/>
      <c r="C692" s="43"/>
    </row>
    <row r="693" spans="2:3" x14ac:dyDescent="0.2">
      <c r="C693" s="43"/>
    </row>
    <row r="694" spans="2:3" x14ac:dyDescent="0.2">
      <c r="C694" s="43"/>
    </row>
    <row r="695" spans="2:3" x14ac:dyDescent="0.2">
      <c r="C695" s="43"/>
    </row>
    <row r="696" spans="2:3" x14ac:dyDescent="0.2">
      <c r="C696" s="43"/>
    </row>
    <row r="697" spans="2:3" x14ac:dyDescent="0.2">
      <c r="B697" s="43"/>
      <c r="C697" s="43"/>
    </row>
    <row r="698" spans="2:3" x14ac:dyDescent="0.2">
      <c r="C698" s="43"/>
    </row>
    <row r="699" spans="2:3" x14ac:dyDescent="0.2">
      <c r="C699" s="43"/>
    </row>
    <row r="700" spans="2:3" x14ac:dyDescent="0.2">
      <c r="C700" s="43"/>
    </row>
    <row r="701" spans="2:3" x14ac:dyDescent="0.2">
      <c r="C701" s="43"/>
    </row>
    <row r="702" spans="2:3" x14ac:dyDescent="0.2">
      <c r="B702" s="43"/>
      <c r="C702" s="43"/>
    </row>
    <row r="703" spans="2:3" x14ac:dyDescent="0.2">
      <c r="C703" s="43"/>
    </row>
    <row r="704" spans="2:3" x14ac:dyDescent="0.2">
      <c r="C704" s="43"/>
    </row>
    <row r="705" spans="2:3" x14ac:dyDescent="0.2">
      <c r="C705" s="43"/>
    </row>
    <row r="706" spans="2:3" x14ac:dyDescent="0.2">
      <c r="C706" s="43"/>
    </row>
    <row r="707" spans="2:3" x14ac:dyDescent="0.2">
      <c r="B707" s="43"/>
      <c r="C707" s="43"/>
    </row>
    <row r="708" spans="2:3" x14ac:dyDescent="0.2">
      <c r="C708" s="43"/>
    </row>
    <row r="709" spans="2:3" x14ac:dyDescent="0.2">
      <c r="C709" s="43"/>
    </row>
    <row r="710" spans="2:3" x14ac:dyDescent="0.2">
      <c r="C710" s="43"/>
    </row>
    <row r="711" spans="2:3" x14ac:dyDescent="0.2">
      <c r="C711" s="43"/>
    </row>
    <row r="712" spans="2:3" x14ac:dyDescent="0.2">
      <c r="B712" s="43"/>
      <c r="C712" s="43"/>
    </row>
    <row r="713" spans="2:3" x14ac:dyDescent="0.2">
      <c r="C713" s="43"/>
    </row>
    <row r="714" spans="2:3" x14ac:dyDescent="0.2">
      <c r="C714" s="43"/>
    </row>
    <row r="715" spans="2:3" x14ac:dyDescent="0.2">
      <c r="C715" s="43"/>
    </row>
    <row r="716" spans="2:3" x14ac:dyDescent="0.2">
      <c r="C716" s="43"/>
    </row>
    <row r="717" spans="2:3" x14ac:dyDescent="0.2">
      <c r="B717" s="43"/>
      <c r="C717" s="43"/>
    </row>
    <row r="718" spans="2:3" x14ac:dyDescent="0.2">
      <c r="C718" s="43"/>
    </row>
    <row r="719" spans="2:3" x14ac:dyDescent="0.2">
      <c r="C719" s="43"/>
    </row>
    <row r="720" spans="2:3" x14ac:dyDescent="0.2">
      <c r="C720" s="43"/>
    </row>
    <row r="721" spans="1:3" x14ac:dyDescent="0.2">
      <c r="C721" s="43"/>
    </row>
    <row r="722" spans="1:3" x14ac:dyDescent="0.2">
      <c r="A722" s="43"/>
      <c r="B722" s="43"/>
      <c r="C722" s="43"/>
    </row>
    <row r="723" spans="1:3" x14ac:dyDescent="0.2">
      <c r="C723" s="43"/>
    </row>
    <row r="724" spans="1:3" x14ac:dyDescent="0.2">
      <c r="C724" s="43"/>
    </row>
    <row r="725" spans="1:3" x14ac:dyDescent="0.2">
      <c r="C725" s="43"/>
    </row>
    <row r="726" spans="1:3" x14ac:dyDescent="0.2">
      <c r="C726" s="43"/>
    </row>
    <row r="727" spans="1:3" x14ac:dyDescent="0.2">
      <c r="B727" s="43"/>
      <c r="C727" s="43"/>
    </row>
    <row r="728" spans="1:3" x14ac:dyDescent="0.2">
      <c r="C728" s="43"/>
    </row>
    <row r="729" spans="1:3" x14ac:dyDescent="0.2">
      <c r="C729" s="43"/>
    </row>
    <row r="730" spans="1:3" x14ac:dyDescent="0.2">
      <c r="C730" s="43"/>
    </row>
    <row r="731" spans="1:3" x14ac:dyDescent="0.2">
      <c r="C731" s="43"/>
    </row>
    <row r="732" spans="1:3" x14ac:dyDescent="0.2">
      <c r="B732" s="43"/>
      <c r="C732" s="43"/>
    </row>
    <row r="733" spans="1:3" x14ac:dyDescent="0.2">
      <c r="C733" s="43"/>
    </row>
    <row r="734" spans="1:3" x14ac:dyDescent="0.2">
      <c r="C734" s="43"/>
    </row>
    <row r="735" spans="1:3" x14ac:dyDescent="0.2">
      <c r="C735" s="43"/>
    </row>
    <row r="736" spans="1:3" x14ac:dyDescent="0.2">
      <c r="C736" s="43"/>
    </row>
    <row r="737" spans="2:3" x14ac:dyDescent="0.2">
      <c r="B737" s="43"/>
      <c r="C737" s="43"/>
    </row>
    <row r="738" spans="2:3" x14ac:dyDescent="0.2">
      <c r="C738" s="43"/>
    </row>
    <row r="739" spans="2:3" x14ac:dyDescent="0.2">
      <c r="C739" s="43"/>
    </row>
    <row r="740" spans="2:3" x14ac:dyDescent="0.2">
      <c r="C740" s="43"/>
    </row>
    <row r="741" spans="2:3" x14ac:dyDescent="0.2">
      <c r="C741" s="43"/>
    </row>
    <row r="742" spans="2:3" x14ac:dyDescent="0.2">
      <c r="B742" s="43"/>
      <c r="C742" s="43"/>
    </row>
    <row r="743" spans="2:3" x14ac:dyDescent="0.2">
      <c r="C743" s="43"/>
    </row>
    <row r="744" spans="2:3" x14ac:dyDescent="0.2">
      <c r="C744" s="43"/>
    </row>
    <row r="745" spans="2:3" x14ac:dyDescent="0.2">
      <c r="C745" s="43"/>
    </row>
    <row r="746" spans="2:3" x14ac:dyDescent="0.2">
      <c r="C746" s="43"/>
    </row>
    <row r="747" spans="2:3" x14ac:dyDescent="0.2">
      <c r="B747" s="43"/>
      <c r="C747" s="43"/>
    </row>
    <row r="748" spans="2:3" x14ac:dyDescent="0.2">
      <c r="C748" s="43"/>
    </row>
    <row r="749" spans="2:3" x14ac:dyDescent="0.2">
      <c r="C749" s="43"/>
    </row>
    <row r="750" spans="2:3" x14ac:dyDescent="0.2">
      <c r="C750" s="43"/>
    </row>
    <row r="751" spans="2:3" x14ac:dyDescent="0.2">
      <c r="C751" s="43"/>
    </row>
    <row r="752" spans="2:3" x14ac:dyDescent="0.2">
      <c r="B752" s="43"/>
      <c r="C752" s="43"/>
    </row>
    <row r="753" spans="1:3" x14ac:dyDescent="0.2">
      <c r="C753" s="43"/>
    </row>
    <row r="754" spans="1:3" x14ac:dyDescent="0.2">
      <c r="C754" s="43"/>
    </row>
    <row r="755" spans="1:3" x14ac:dyDescent="0.2">
      <c r="C755" s="43"/>
    </row>
    <row r="756" spans="1:3" x14ac:dyDescent="0.2">
      <c r="C756" s="43"/>
    </row>
    <row r="757" spans="1:3" x14ac:dyDescent="0.2">
      <c r="B757" s="43"/>
      <c r="C757" s="43"/>
    </row>
    <row r="758" spans="1:3" x14ac:dyDescent="0.2">
      <c r="C758" s="43"/>
    </row>
    <row r="759" spans="1:3" x14ac:dyDescent="0.2">
      <c r="C759" s="43"/>
    </row>
    <row r="760" spans="1:3" x14ac:dyDescent="0.2">
      <c r="C760" s="43"/>
    </row>
    <row r="761" spans="1:3" x14ac:dyDescent="0.2">
      <c r="C761" s="43"/>
    </row>
    <row r="762" spans="1:3" x14ac:dyDescent="0.2">
      <c r="A762" s="43"/>
      <c r="B762" s="43"/>
      <c r="C762" s="43"/>
    </row>
    <row r="763" spans="1:3" x14ac:dyDescent="0.2">
      <c r="C763" s="43"/>
    </row>
    <row r="764" spans="1:3" x14ac:dyDescent="0.2">
      <c r="C764" s="43"/>
    </row>
    <row r="765" spans="1:3" x14ac:dyDescent="0.2">
      <c r="C765" s="43"/>
    </row>
    <row r="766" spans="1:3" x14ac:dyDescent="0.2">
      <c r="C766" s="43"/>
    </row>
    <row r="767" spans="1:3" x14ac:dyDescent="0.2">
      <c r="B767" s="43"/>
      <c r="C767" s="43"/>
    </row>
    <row r="768" spans="1:3" x14ac:dyDescent="0.2">
      <c r="C768" s="43"/>
    </row>
    <row r="769" spans="2:3" x14ac:dyDescent="0.2">
      <c r="C769" s="43"/>
    </row>
    <row r="770" spans="2:3" x14ac:dyDescent="0.2">
      <c r="C770" s="43"/>
    </row>
    <row r="771" spans="2:3" x14ac:dyDescent="0.2">
      <c r="C771" s="43"/>
    </row>
    <row r="772" spans="2:3" x14ac:dyDescent="0.2">
      <c r="B772" s="43"/>
      <c r="C772" s="43"/>
    </row>
    <row r="773" spans="2:3" x14ac:dyDescent="0.2">
      <c r="C773" s="43"/>
    </row>
    <row r="774" spans="2:3" x14ac:dyDescent="0.2">
      <c r="C774" s="43"/>
    </row>
    <row r="775" spans="2:3" x14ac:dyDescent="0.2">
      <c r="C775" s="43"/>
    </row>
    <row r="776" spans="2:3" x14ac:dyDescent="0.2">
      <c r="C776" s="43"/>
    </row>
    <row r="777" spans="2:3" x14ac:dyDescent="0.2">
      <c r="B777" s="43"/>
      <c r="C777" s="43"/>
    </row>
    <row r="778" spans="2:3" x14ac:dyDescent="0.2">
      <c r="C778" s="43"/>
    </row>
    <row r="779" spans="2:3" x14ac:dyDescent="0.2">
      <c r="C779" s="43"/>
    </row>
    <row r="780" spans="2:3" x14ac:dyDescent="0.2">
      <c r="C780" s="43"/>
    </row>
    <row r="781" spans="2:3" x14ac:dyDescent="0.2">
      <c r="C781" s="43"/>
    </row>
    <row r="782" spans="2:3" x14ac:dyDescent="0.2">
      <c r="B782" s="43"/>
      <c r="C782" s="43"/>
    </row>
    <row r="783" spans="2:3" x14ac:dyDescent="0.2">
      <c r="C783" s="43"/>
    </row>
    <row r="784" spans="2:3" x14ac:dyDescent="0.2">
      <c r="C784" s="43"/>
    </row>
    <row r="785" spans="2:3" x14ac:dyDescent="0.2">
      <c r="C785" s="43"/>
    </row>
    <row r="786" spans="2:3" x14ac:dyDescent="0.2">
      <c r="C786" s="43"/>
    </row>
    <row r="787" spans="2:3" x14ac:dyDescent="0.2">
      <c r="B787" s="43"/>
      <c r="C787" s="43"/>
    </row>
    <row r="788" spans="2:3" x14ac:dyDescent="0.2">
      <c r="C788" s="43"/>
    </row>
    <row r="789" spans="2:3" x14ac:dyDescent="0.2">
      <c r="C789" s="43"/>
    </row>
    <row r="790" spans="2:3" x14ac:dyDescent="0.2">
      <c r="C790" s="43"/>
    </row>
    <row r="791" spans="2:3" x14ac:dyDescent="0.2">
      <c r="C791" s="43"/>
    </row>
    <row r="792" spans="2:3" x14ac:dyDescent="0.2">
      <c r="B792" s="43"/>
      <c r="C792" s="43"/>
    </row>
    <row r="793" spans="2:3" x14ac:dyDescent="0.2">
      <c r="C793" s="43"/>
    </row>
    <row r="794" spans="2:3" x14ac:dyDescent="0.2">
      <c r="C794" s="43"/>
    </row>
    <row r="795" spans="2:3" x14ac:dyDescent="0.2">
      <c r="C795" s="43"/>
    </row>
    <row r="796" spans="2:3" x14ac:dyDescent="0.2">
      <c r="C796" s="43"/>
    </row>
    <row r="797" spans="2:3" x14ac:dyDescent="0.2">
      <c r="B797" s="43"/>
      <c r="C797" s="43"/>
    </row>
    <row r="798" spans="2:3" x14ac:dyDescent="0.2">
      <c r="C798" s="43"/>
    </row>
    <row r="799" spans="2:3" x14ac:dyDescent="0.2">
      <c r="C799" s="43"/>
    </row>
    <row r="800" spans="2:3" x14ac:dyDescent="0.2">
      <c r="C800" s="43"/>
    </row>
    <row r="801" spans="1:3" x14ac:dyDescent="0.2">
      <c r="C801" s="43"/>
    </row>
    <row r="802" spans="1:3" x14ac:dyDescent="0.2">
      <c r="A802" s="43"/>
      <c r="B802" s="43"/>
      <c r="C802" s="43"/>
    </row>
    <row r="803" spans="1:3" x14ac:dyDescent="0.2">
      <c r="C803" s="43"/>
    </row>
    <row r="804" spans="1:3" x14ac:dyDescent="0.2">
      <c r="C804" s="43"/>
    </row>
    <row r="805" spans="1:3" x14ac:dyDescent="0.2">
      <c r="C805" s="43"/>
    </row>
    <row r="806" spans="1:3" x14ac:dyDescent="0.2">
      <c r="C806" s="43"/>
    </row>
    <row r="807" spans="1:3" x14ac:dyDescent="0.2">
      <c r="B807" s="43"/>
      <c r="C807" s="43"/>
    </row>
    <row r="808" spans="1:3" x14ac:dyDescent="0.2">
      <c r="C808" s="43"/>
    </row>
    <row r="809" spans="1:3" x14ac:dyDescent="0.2">
      <c r="C809" s="43"/>
    </row>
    <row r="810" spans="1:3" x14ac:dyDescent="0.2">
      <c r="C810" s="43"/>
    </row>
    <row r="811" spans="1:3" x14ac:dyDescent="0.2">
      <c r="C811" s="43"/>
    </row>
    <row r="812" spans="1:3" x14ac:dyDescent="0.2">
      <c r="B812" s="43"/>
      <c r="C812" s="43"/>
    </row>
    <row r="813" spans="1:3" x14ac:dyDescent="0.2">
      <c r="C813" s="43"/>
    </row>
    <row r="814" spans="1:3" x14ac:dyDescent="0.2">
      <c r="C814" s="43"/>
    </row>
    <row r="815" spans="1:3" x14ac:dyDescent="0.2">
      <c r="C815" s="43"/>
    </row>
    <row r="816" spans="1:3" x14ac:dyDescent="0.2">
      <c r="C816" s="43"/>
    </row>
    <row r="817" spans="2:3" x14ac:dyDescent="0.2">
      <c r="B817" s="43"/>
      <c r="C817" s="43"/>
    </row>
    <row r="818" spans="2:3" x14ac:dyDescent="0.2">
      <c r="C818" s="43"/>
    </row>
    <row r="819" spans="2:3" x14ac:dyDescent="0.2">
      <c r="C819" s="43"/>
    </row>
    <row r="820" spans="2:3" x14ac:dyDescent="0.2">
      <c r="C820" s="43"/>
    </row>
    <row r="821" spans="2:3" x14ac:dyDescent="0.2">
      <c r="C821" s="43"/>
    </row>
    <row r="822" spans="2:3" x14ac:dyDescent="0.2">
      <c r="B822" s="43"/>
      <c r="C822" s="43"/>
    </row>
    <row r="823" spans="2:3" x14ac:dyDescent="0.2">
      <c r="C823" s="43"/>
    </row>
    <row r="824" spans="2:3" x14ac:dyDescent="0.2">
      <c r="C824" s="43"/>
    </row>
    <row r="825" spans="2:3" x14ac:dyDescent="0.2">
      <c r="C825" s="43"/>
    </row>
    <row r="826" spans="2:3" x14ac:dyDescent="0.2">
      <c r="C826" s="43"/>
    </row>
    <row r="827" spans="2:3" x14ac:dyDescent="0.2">
      <c r="B827" s="43"/>
      <c r="C827" s="43"/>
    </row>
    <row r="828" spans="2:3" x14ac:dyDescent="0.2">
      <c r="C828" s="43"/>
    </row>
    <row r="829" spans="2:3" x14ac:dyDescent="0.2">
      <c r="C829" s="43"/>
    </row>
    <row r="830" spans="2:3" x14ac:dyDescent="0.2">
      <c r="C830" s="43"/>
    </row>
    <row r="831" spans="2:3" x14ac:dyDescent="0.2">
      <c r="C831" s="43"/>
    </row>
    <row r="832" spans="2:3" x14ac:dyDescent="0.2">
      <c r="B832" s="43"/>
      <c r="C832" s="43"/>
    </row>
    <row r="833" spans="1:3" x14ac:dyDescent="0.2">
      <c r="C833" s="43"/>
    </row>
    <row r="834" spans="1:3" x14ac:dyDescent="0.2">
      <c r="C834" s="43"/>
    </row>
    <row r="835" spans="1:3" x14ac:dyDescent="0.2">
      <c r="C835" s="43"/>
    </row>
    <row r="836" spans="1:3" x14ac:dyDescent="0.2">
      <c r="C836" s="43"/>
    </row>
    <row r="837" spans="1:3" x14ac:dyDescent="0.2">
      <c r="B837" s="43"/>
      <c r="C837" s="43"/>
    </row>
    <row r="838" spans="1:3" x14ac:dyDescent="0.2">
      <c r="C838" s="43"/>
    </row>
    <row r="839" spans="1:3" x14ac:dyDescent="0.2">
      <c r="C839" s="43"/>
    </row>
    <row r="840" spans="1:3" x14ac:dyDescent="0.2">
      <c r="C840" s="43"/>
    </row>
    <row r="841" spans="1:3" x14ac:dyDescent="0.2">
      <c r="C841" s="43"/>
    </row>
    <row r="842" spans="1:3" x14ac:dyDescent="0.2">
      <c r="A842" s="43"/>
      <c r="B842" s="43"/>
      <c r="C842" s="43"/>
    </row>
    <row r="843" spans="1:3" x14ac:dyDescent="0.2">
      <c r="C843" s="43"/>
    </row>
    <row r="844" spans="1:3" x14ac:dyDescent="0.2">
      <c r="C844" s="43"/>
    </row>
    <row r="845" spans="1:3" x14ac:dyDescent="0.2">
      <c r="C845" s="43"/>
    </row>
    <row r="846" spans="1:3" x14ac:dyDescent="0.2">
      <c r="C846" s="43"/>
    </row>
    <row r="847" spans="1:3" x14ac:dyDescent="0.2">
      <c r="B847" s="43"/>
      <c r="C847" s="43"/>
    </row>
    <row r="848" spans="1:3" x14ac:dyDescent="0.2">
      <c r="C848" s="43"/>
    </row>
    <row r="849" spans="2:3" x14ac:dyDescent="0.2">
      <c r="C849" s="43"/>
    </row>
    <row r="850" spans="2:3" x14ac:dyDescent="0.2">
      <c r="C850" s="43"/>
    </row>
    <row r="851" spans="2:3" x14ac:dyDescent="0.2">
      <c r="C851" s="43"/>
    </row>
    <row r="852" spans="2:3" x14ac:dyDescent="0.2">
      <c r="B852" s="43"/>
      <c r="C852" s="43"/>
    </row>
    <row r="853" spans="2:3" x14ac:dyDescent="0.2">
      <c r="C853" s="43"/>
    </row>
    <row r="854" spans="2:3" x14ac:dyDescent="0.2">
      <c r="C854" s="43"/>
    </row>
    <row r="855" spans="2:3" x14ac:dyDescent="0.2">
      <c r="C855" s="43"/>
    </row>
    <row r="856" spans="2:3" x14ac:dyDescent="0.2">
      <c r="C856" s="43"/>
    </row>
    <row r="857" spans="2:3" x14ac:dyDescent="0.2">
      <c r="B857" s="43"/>
      <c r="C857" s="43"/>
    </row>
    <row r="858" spans="2:3" x14ac:dyDescent="0.2">
      <c r="C858" s="43"/>
    </row>
    <row r="859" spans="2:3" x14ac:dyDescent="0.2">
      <c r="C859" s="43"/>
    </row>
    <row r="860" spans="2:3" x14ac:dyDescent="0.2">
      <c r="C860" s="43"/>
    </row>
    <row r="861" spans="2:3" x14ac:dyDescent="0.2">
      <c r="C861" s="43"/>
    </row>
    <row r="862" spans="2:3" x14ac:dyDescent="0.2">
      <c r="B862" s="43"/>
      <c r="C862" s="43"/>
    </row>
    <row r="863" spans="2:3" x14ac:dyDescent="0.2">
      <c r="C863" s="43"/>
    </row>
    <row r="864" spans="2:3" x14ac:dyDescent="0.2">
      <c r="C864" s="43"/>
    </row>
    <row r="865" spans="2:3" x14ac:dyDescent="0.2">
      <c r="C865" s="43"/>
    </row>
    <row r="866" spans="2:3" x14ac:dyDescent="0.2">
      <c r="C866" s="43"/>
    </row>
    <row r="867" spans="2:3" x14ac:dyDescent="0.2">
      <c r="B867" s="43"/>
      <c r="C867" s="43"/>
    </row>
    <row r="868" spans="2:3" x14ac:dyDescent="0.2">
      <c r="C868" s="43"/>
    </row>
    <row r="869" spans="2:3" x14ac:dyDescent="0.2">
      <c r="C869" s="43"/>
    </row>
    <row r="870" spans="2:3" x14ac:dyDescent="0.2">
      <c r="C870" s="43"/>
    </row>
    <row r="871" spans="2:3" x14ac:dyDescent="0.2">
      <c r="C871" s="43"/>
    </row>
    <row r="872" spans="2:3" x14ac:dyDescent="0.2">
      <c r="B872" s="43"/>
      <c r="C872" s="43"/>
    </row>
    <row r="873" spans="2:3" x14ac:dyDescent="0.2">
      <c r="C873" s="43"/>
    </row>
    <row r="874" spans="2:3" x14ac:dyDescent="0.2">
      <c r="C874" s="43"/>
    </row>
    <row r="875" spans="2:3" x14ac:dyDescent="0.2">
      <c r="C875" s="43"/>
    </row>
    <row r="876" spans="2:3" x14ac:dyDescent="0.2">
      <c r="C876" s="43"/>
    </row>
    <row r="877" spans="2:3" x14ac:dyDescent="0.2">
      <c r="B877" s="43"/>
      <c r="C877" s="43"/>
    </row>
    <row r="878" spans="2:3" x14ac:dyDescent="0.2">
      <c r="C878" s="43"/>
    </row>
    <row r="879" spans="2:3" x14ac:dyDescent="0.2">
      <c r="C879" s="43"/>
    </row>
    <row r="880" spans="2:3" x14ac:dyDescent="0.2">
      <c r="C880" s="43"/>
    </row>
    <row r="881" spans="1:3" x14ac:dyDescent="0.2">
      <c r="C881" s="43"/>
    </row>
    <row r="883" spans="1:3" ht="32" x14ac:dyDescent="0.2">
      <c r="A883" s="14" t="s">
        <v>205</v>
      </c>
    </row>
    <row r="884" spans="1:3" ht="176" x14ac:dyDescent="0.2">
      <c r="A884" s="14" t="s">
        <v>206</v>
      </c>
    </row>
    <row r="885" spans="1:3" ht="192" x14ac:dyDescent="0.2">
      <c r="A885" s="14" t="s">
        <v>207</v>
      </c>
    </row>
    <row r="886" spans="1:3" x14ac:dyDescent="0.2">
      <c r="A886" s="83" t="s">
        <v>208</v>
      </c>
    </row>
    <row r="887" spans="1:3" x14ac:dyDescent="0.2">
      <c r="A887" s="83" t="s">
        <v>209</v>
      </c>
    </row>
    <row r="889" spans="1:3" x14ac:dyDescent="0.2">
      <c r="A889" s="83" t="s">
        <v>208</v>
      </c>
    </row>
    <row r="890" spans="1:3" x14ac:dyDescent="0.2">
      <c r="A890" s="83" t="s">
        <v>210</v>
      </c>
    </row>
    <row r="891" spans="1:3" x14ac:dyDescent="0.2">
      <c r="A891" s="83" t="s">
        <v>211</v>
      </c>
    </row>
    <row r="893" spans="1:3" x14ac:dyDescent="0.2">
      <c r="A893" s="83" t="s">
        <v>208</v>
      </c>
    </row>
    <row r="894" spans="1:3" x14ac:dyDescent="0.2">
      <c r="A894" s="83" t="s">
        <v>212</v>
      </c>
    </row>
    <row r="895" spans="1:3" x14ac:dyDescent="0.2">
      <c r="A895" s="83" t="s">
        <v>213</v>
      </c>
    </row>
    <row r="897" spans="1:1" x14ac:dyDescent="0.2">
      <c r="A897" s="83" t="s">
        <v>208</v>
      </c>
    </row>
    <row r="898" spans="1:1" x14ac:dyDescent="0.2">
      <c r="A898" s="83" t="s">
        <v>214</v>
      </c>
    </row>
    <row r="899" spans="1:1" x14ac:dyDescent="0.2">
      <c r="A899" s="83" t="s">
        <v>215</v>
      </c>
    </row>
    <row r="902" spans="1:1" x14ac:dyDescent="0.2">
      <c r="A902" s="83" t="s">
        <v>80</v>
      </c>
    </row>
    <row r="903" spans="1:1" x14ac:dyDescent="0.2">
      <c r="A903" s="83" t="s">
        <v>216</v>
      </c>
    </row>
    <row r="904" spans="1:1" x14ac:dyDescent="0.2">
      <c r="A904" s="83" t="s">
        <v>217</v>
      </c>
    </row>
    <row r="906" spans="1:1" x14ac:dyDescent="0.2">
      <c r="A906" s="83" t="s">
        <v>85</v>
      </c>
    </row>
    <row r="907" spans="1:1" x14ac:dyDescent="0.2">
      <c r="A907" s="83" t="s">
        <v>86</v>
      </c>
    </row>
    <row r="909" spans="1:1" x14ac:dyDescent="0.2">
      <c r="A909" s="83" t="s">
        <v>87</v>
      </c>
    </row>
    <row r="910" spans="1:1" x14ac:dyDescent="0.2">
      <c r="A910" s="83" t="s">
        <v>216</v>
      </c>
    </row>
    <row r="911" spans="1:1" x14ac:dyDescent="0.2">
      <c r="A911" s="83" t="s">
        <v>218</v>
      </c>
    </row>
    <row r="912" spans="1:1" x14ac:dyDescent="0.2">
      <c r="A912" s="83" t="s">
        <v>219</v>
      </c>
    </row>
    <row r="913" spans="1:1" x14ac:dyDescent="0.2">
      <c r="A913" s="83" t="s">
        <v>220</v>
      </c>
    </row>
    <row r="915" spans="1:1" x14ac:dyDescent="0.2">
      <c r="A915" s="83" t="s">
        <v>221</v>
      </c>
    </row>
    <row r="916" spans="1:1" x14ac:dyDescent="0.2">
      <c r="A916" s="83" t="s">
        <v>222</v>
      </c>
    </row>
    <row r="917" spans="1:1" x14ac:dyDescent="0.2">
      <c r="A917" s="83" t="s">
        <v>223</v>
      </c>
    </row>
    <row r="921" spans="1:1" x14ac:dyDescent="0.2">
      <c r="A921" s="83" t="s">
        <v>94</v>
      </c>
    </row>
    <row r="923" spans="1:1" x14ac:dyDescent="0.2">
      <c r="A923" s="83" t="s">
        <v>95</v>
      </c>
    </row>
    <row r="924" spans="1:1" x14ac:dyDescent="0.2">
      <c r="A924" s="83" t="s">
        <v>216</v>
      </c>
    </row>
    <row r="925" spans="1:1" x14ac:dyDescent="0.2">
      <c r="A925" s="83" t="s">
        <v>224</v>
      </c>
    </row>
    <row r="926" spans="1:1" x14ac:dyDescent="0.2">
      <c r="A926" s="83" t="s">
        <v>97</v>
      </c>
    </row>
    <row r="927" spans="1:1" x14ac:dyDescent="0.2">
      <c r="A927" s="83" t="s">
        <v>216</v>
      </c>
    </row>
    <row r="928" spans="1:1" x14ac:dyDescent="0.2">
      <c r="A928" s="83" t="s">
        <v>225</v>
      </c>
    </row>
    <row r="930" spans="1:1" x14ac:dyDescent="0.2">
      <c r="A930" s="83" t="s">
        <v>99</v>
      </c>
    </row>
    <row r="931" spans="1:1" x14ac:dyDescent="0.2">
      <c r="A931" s="83" t="s">
        <v>192</v>
      </c>
    </row>
    <row r="932" spans="1:1" x14ac:dyDescent="0.2">
      <c r="A932" s="83" t="s">
        <v>226</v>
      </c>
    </row>
    <row r="939" spans="1:1" x14ac:dyDescent="0.2">
      <c r="A939" s="83" t="s">
        <v>104</v>
      </c>
    </row>
    <row r="940" spans="1:1" x14ac:dyDescent="0.2">
      <c r="A940" s="83" t="s">
        <v>105</v>
      </c>
    </row>
    <row r="942" spans="1:1" x14ac:dyDescent="0.2">
      <c r="A942" s="83" t="s">
        <v>106</v>
      </c>
    </row>
    <row r="943" spans="1:1" x14ac:dyDescent="0.2">
      <c r="A943" s="83" t="s">
        <v>227</v>
      </c>
    </row>
  </sheetData>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B5EB552E31E144AD9856AC377055CC" ma:contentTypeVersion="16" ma:contentTypeDescription="Create a new document." ma:contentTypeScope="" ma:versionID="7539d355c0a93b0bc35be27ef5fa9ee8">
  <xsd:schema xmlns:xsd="http://www.w3.org/2001/XMLSchema" xmlns:xs="http://www.w3.org/2001/XMLSchema" xmlns:p="http://schemas.microsoft.com/office/2006/metadata/properties" xmlns:ns2="463a04ec-2562-415a-971f-6cdf0e318528" xmlns:ns3="95befb4e-913d-4fe0-87b4-3b6ff746c220" targetNamespace="http://schemas.microsoft.com/office/2006/metadata/properties" ma:root="true" ma:fieldsID="8102490c3d9ce35e7a02e3b87bbdecb9" ns2:_="" ns3:_="">
    <xsd:import namespace="463a04ec-2562-415a-971f-6cdf0e318528"/>
    <xsd:import namespace="95befb4e-913d-4fe0-87b4-3b6ff746c2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Ramme" minOccurs="0"/>
                <xsd:element ref="ns2:Budsjettramme" minOccurs="0"/>
                <xsd:element ref="ns2:MediaServiceLocation" minOccurs="0"/>
                <xsd:element ref="ns2:_x0066_im8"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3a04ec-2562-415a-971f-6cdf0e318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Ramme" ma:index="15" nillable="true" ma:displayName="Status" ma:description="Gull&#10;I finalen&#10;Tap gjerne med kort kommentar" ma:format="Dropdown" ma:internalName="Ramme">
      <xsd:simpleType>
        <xsd:restriction base="dms:Text">
          <xsd:maxLength value="255"/>
        </xsd:restriction>
      </xsd:simpleType>
    </xsd:element>
    <xsd:element name="Budsjettramme" ma:index="16" nillable="true" ma:displayName="Budsjettramme" ma:decimals="0" ma:description="Antatt budsjettramme" ma:format="Dropdown" ma:LCID="1044" ma:internalName="Budsjettramme">
      <xsd:simpleType>
        <xsd:restriction base="dms:Currency"/>
      </xsd:simpleType>
    </xsd:element>
    <xsd:element name="MediaServiceLocation" ma:index="17" nillable="true" ma:displayName="Location" ma:internalName="MediaServiceLocation" ma:readOnly="true">
      <xsd:simpleType>
        <xsd:restriction base="dms:Text"/>
      </xsd:simpleType>
    </xsd:element>
    <xsd:element name="_x0066_im8" ma:index="18" nillable="true" ma:displayName="Annet" ma:internalName="_x0066_im8">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befb4e-913d-4fe0-87b4-3b6ff746c22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66_im8 xmlns="463a04ec-2562-415a-971f-6cdf0e318528" xsi:nil="true"/>
    <Ramme xmlns="463a04ec-2562-415a-971f-6cdf0e318528" xsi:nil="true"/>
    <Budsjettramme xmlns="463a04ec-2562-415a-971f-6cdf0e318528" xsi:nil="true"/>
  </documentManagement>
</p:properties>
</file>

<file path=customXml/itemProps1.xml><?xml version="1.0" encoding="utf-8"?>
<ds:datastoreItem xmlns:ds="http://schemas.openxmlformats.org/officeDocument/2006/customXml" ds:itemID="{7607881C-9493-4582-A49B-DA9959CC8A44}">
  <ds:schemaRefs>
    <ds:schemaRef ds:uri="http://schemas.microsoft.com/sharepoint/v3/contenttype/forms"/>
  </ds:schemaRefs>
</ds:datastoreItem>
</file>

<file path=customXml/itemProps2.xml><?xml version="1.0" encoding="utf-8"?>
<ds:datastoreItem xmlns:ds="http://schemas.openxmlformats.org/officeDocument/2006/customXml" ds:itemID="{9F36DF46-ECB1-49C0-9A52-EDCA21D0C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3a04ec-2562-415a-971f-6cdf0e318528"/>
    <ds:schemaRef ds:uri="95befb4e-913d-4fe0-87b4-3b6ff746c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BAF2EF-F2CB-470B-9054-26409D3EF6F9}">
  <ds:schemaRefs>
    <ds:schemaRef ds:uri="463a04ec-2562-415a-971f-6cdf0e318528"/>
    <ds:schemaRef ds:uri="http://purl.org/dc/terms/"/>
    <ds:schemaRef ds:uri="http://schemas.openxmlformats.org/package/2006/metadata/core-properties"/>
    <ds:schemaRef ds:uri="http://purl.org/dc/dcmitype/"/>
    <ds:schemaRef ds:uri="95befb4e-913d-4fe0-87b4-3b6ff746c220"/>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Figur 3.1</vt:lpstr>
      <vt:lpstr>Figur 3.2</vt:lpstr>
      <vt:lpstr>Figur 3.3</vt:lpstr>
      <vt:lpstr>Figur 3.4 (S.2)</vt:lpstr>
      <vt:lpstr>Figur 3.5</vt:lpstr>
      <vt:lpstr>Figur 3.6-3.8 (S.3)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Leonid Andreev</dc:creator>
  <cp:lastModifiedBy>Kristin Karlstad</cp:lastModifiedBy>
  <dcterms:created xsi:type="dcterms:W3CDTF">2020-01-17T14:52:49Z</dcterms:created>
  <dcterms:modified xsi:type="dcterms:W3CDTF">2020-03-04T09:17:47Z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0x010100D4B5EB552E31E144AD9856AC377055CC</vt:lpwstr>
  </property>
</Properties>
</file>